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8985" tabRatio="472" activeTab="0"/>
  </bookViews>
  <sheets>
    <sheet name="iskop" sheetId="1" r:id="rId1"/>
    <sheet name="betoniranje temelja u oplati" sheetId="2" r:id="rId2"/>
  </sheets>
  <definedNames>
    <definedName name="_xlnm._FilterDatabase" localSheetId="1" hidden="1">'betoniranje temelja u oplati'!$A$52:$Q$86</definedName>
    <definedName name="_xlnm.Print_Area" localSheetId="1">'betoniranje temelja u oplati'!$A$1:$M$89</definedName>
    <definedName name="_xlnm.Print_Area" localSheetId="0">'iskop'!$A$1:$M$36</definedName>
  </definedNames>
  <calcPr fullCalcOnLoad="1"/>
</workbook>
</file>

<file path=xl/sharedStrings.xml><?xml version="1.0" encoding="utf-8"?>
<sst xmlns="http://schemas.openxmlformats.org/spreadsheetml/2006/main" count="503" uniqueCount="136">
  <si>
    <t>A) MATERIJAL</t>
  </si>
  <si>
    <t>GN</t>
  </si>
  <si>
    <t>cijena</t>
  </si>
  <si>
    <t>faktor korekcije</t>
  </si>
  <si>
    <t>ANALIZA CIJENA BR. 1</t>
  </si>
  <si>
    <t>B) MEHANIZACIJA</t>
  </si>
  <si>
    <t>C) RADNA SNAGA</t>
  </si>
  <si>
    <t>GNV</t>
  </si>
  <si>
    <t>D) RE@IJA</t>
  </si>
  <si>
    <t>kg</t>
  </si>
  <si>
    <t>RIII</t>
  </si>
  <si>
    <t>Voda</t>
  </si>
  <si>
    <t>[ljunak granulisani</t>
  </si>
  <si>
    <t>Daska 24 mm</t>
  </si>
  <si>
    <t>Gredice</t>
  </si>
  <si>
    <t>Ekseri</t>
  </si>
  <si>
    <t>Klanfe</t>
  </si>
  <si>
    <r>
      <t>Jed. mjere: m</t>
    </r>
    <r>
      <rPr>
        <vertAlign val="superscript"/>
        <sz val="11"/>
        <rFont val="Optima"/>
        <family val="2"/>
      </rPr>
      <t>3</t>
    </r>
    <r>
      <rPr>
        <vertAlign val="subscript"/>
        <sz val="11"/>
        <rFont val="Optima"/>
        <family val="2"/>
      </rPr>
      <t>ukupnog iskopa u samoniklom stanju</t>
    </r>
  </si>
  <si>
    <t>(1)</t>
  </si>
  <si>
    <t>(2)</t>
  </si>
  <si>
    <t>(3)</t>
  </si>
  <si>
    <t>(4)</t>
  </si>
  <si>
    <t>(6)</t>
  </si>
  <si>
    <t>(7)</t>
  </si>
  <si>
    <t>jedini~na cijena resursa</t>
  </si>
  <si>
    <t>faktor re`ije</t>
  </si>
  <si>
    <t>1m3 ru~no otkopane zemlje</t>
  </si>
  <si>
    <t>OZNAKA NORMATIVA</t>
  </si>
  <si>
    <t>NAZIV I BLI@E ODREDNICE NORMATIVA</t>
  </si>
  <si>
    <t>JED. MJ. PREMA NORMATIVU</t>
  </si>
  <si>
    <t>KOREKCIJA ZA USKLADJIVANJE JEDINICA MJERE</t>
  </si>
  <si>
    <t>=</t>
  </si>
  <si>
    <t>x</t>
  </si>
  <si>
    <t>korigovana GN</t>
  </si>
  <si>
    <t>A</t>
  </si>
  <si>
    <t>Bager RDG -700/LC</t>
  </si>
  <si>
    <t>Kiper vozilo FAP 1820</t>
  </si>
  <si>
    <t>GNV=</t>
  </si>
  <si>
    <t>jedini~na cijena resursa = Kh</t>
  </si>
  <si>
    <t>B</t>
  </si>
  <si>
    <t>min (n x Up)</t>
  </si>
  <si>
    <t>Red. br. primjenjenog normativa</t>
  </si>
  <si>
    <t>RII</t>
  </si>
  <si>
    <t xml:space="preserve">m3 ru~. otkopa </t>
  </si>
  <si>
    <t>m3 ukupnog iskopa</t>
  </si>
  <si>
    <t xml:space="preserve">MVI </t>
  </si>
  <si>
    <t>MVI</t>
  </si>
  <si>
    <t>rukovalac bagera</t>
  </si>
  <si>
    <t>voza~ kipera</t>
  </si>
  <si>
    <t>C</t>
  </si>
  <si>
    <t>cijena RS = C</t>
  </si>
  <si>
    <r>
      <t>n</t>
    </r>
    <r>
      <rPr>
        <i/>
        <sz val="8"/>
        <rFont val="Optima"/>
        <family val="2"/>
      </rPr>
      <t>m</t>
    </r>
  </si>
  <si>
    <t>NAPOMENA:</t>
  </si>
  <si>
    <t>u`I izbor mehanizacije</t>
  </si>
  <si>
    <t>1m3 ma{inski otkopane zemlje</t>
  </si>
  <si>
    <t xml:space="preserve">m3 ma{. otkopa </t>
  </si>
  <si>
    <t>SVE  [TO JE U OVOM PRIMJERU PISANO ITALIK (KOSIM SLOVIMA) NE TREBA PISATI U ANALIZAMA CIJENA, VE] JE OVDJE DATO SAMO RADI DETALJNIJEG OBJA[NJENJA POSTUPKA IZRADE ANALIZE CIJENA.</t>
  </si>
  <si>
    <t>(5)=(3) X (4)</t>
  </si>
  <si>
    <t>jedinica mjere potro{nje resursa</t>
  </si>
  <si>
    <t>h</t>
  </si>
  <si>
    <t>ANALIZA CIJENA BR. 2</t>
  </si>
  <si>
    <t>400-106-1/140601</t>
  </si>
  <si>
    <t>Ma{insko se~enje,ispravljanje i savijanje, ru~no postavljanje i vezivanje armature - okrugli ~elik; jednostavna i srednje slo`ena armatura; vertikalni transport "kran" dizalicom; pre~nik profila 4-12 mm (str. 18)</t>
  </si>
  <si>
    <t>1kg armature pre~nika 4-12 mm</t>
  </si>
  <si>
    <t>m3 ugra|enog betona</t>
  </si>
  <si>
    <t>400-106-4/140604</t>
  </si>
  <si>
    <t>Ma{insko se~enje,ispravljanje i savijanje, ru~no postavljanje i vezivanje armature - okrugli ~elik; jednostavna i srednje slo`ena armatura; vertikalni transport "kran" dizalicom; pre~nik profila 14 mm i vi{e, (str. 18)</t>
  </si>
  <si>
    <t>1kg armature pre~nika &gt;=14 mm</t>
  </si>
  <si>
    <t>@ica paljena</t>
  </si>
  <si>
    <t>Sije~enje i postav. arm.</t>
  </si>
  <si>
    <t>AV</t>
  </si>
  <si>
    <t>AIII</t>
  </si>
  <si>
    <t>Savijannje arm.</t>
  </si>
  <si>
    <t>AIV</t>
  </si>
  <si>
    <t xml:space="preserve">Post. i vezivanje arm. </t>
  </si>
  <si>
    <t>Prenos arm.</t>
  </si>
  <si>
    <t>Betonski ~elik okrugli 4-12 mm</t>
  </si>
  <si>
    <t>Betonski ~elik okrugli &gt;14 mm</t>
  </si>
  <si>
    <t>601-201-2,1/160402</t>
  </si>
  <si>
    <t>1m2 ortogonalne projekcije oplate</t>
  </si>
  <si>
    <t>Oplata ravnih temelja, ma{inskih fundamenata, ravnih betonskih zidova; daska 24 mm, dvostrana oplata (str. 326)</t>
  </si>
  <si>
    <t>Izrada oplate</t>
  </si>
  <si>
    <t>TV</t>
  </si>
  <si>
    <t>TIII</t>
  </si>
  <si>
    <t>Monta`a oplate</t>
  </si>
  <si>
    <t>Demonta`a oplate</t>
  </si>
  <si>
    <t>^i{}enje i va|enje eksera</t>
  </si>
  <si>
    <t>u`I izbor mehanizacije:</t>
  </si>
  <si>
    <t>CFB</t>
  </si>
  <si>
    <t>automikser</t>
  </si>
  <si>
    <t>pumpa</t>
  </si>
  <si>
    <t>ma{ina</t>
  </si>
  <si>
    <t>Up</t>
  </si>
  <si>
    <t>n</t>
  </si>
  <si>
    <t>n x Up</t>
  </si>
  <si>
    <t>3</t>
  </si>
  <si>
    <t>1m3 ugra|enog betona</t>
  </si>
  <si>
    <t>TD -prenos oplate</t>
  </si>
  <si>
    <t>TD -prenos armature</t>
  </si>
  <si>
    <t>1 kg bet. ~elika</t>
  </si>
  <si>
    <t>1m3 gra|e</t>
  </si>
  <si>
    <t>400-201d-3.2/150155</t>
  </si>
  <si>
    <t>1m3 spravljenog betona</t>
  </si>
  <si>
    <t>400-935-3.1. /159982</t>
  </si>
  <si>
    <t>Ma{insko ugra|ivanje betona sa horizontalnim transportom betona pumpom kapaciteta 50m3/h; gotov beton za konstrukcije preko 0,30 m3 betona na m2 ili m1 konstrukcije;beton MB 30 (str. 246)</t>
  </si>
  <si>
    <t>Cement PC 350</t>
  </si>
  <si>
    <t>m3</t>
  </si>
  <si>
    <t>MV</t>
  </si>
  <si>
    <t>Spravljanje betona 3 pomocna radnika / Up fabrike betona i jedan ma{inista</t>
  </si>
  <si>
    <t>RV</t>
  </si>
  <si>
    <t>Ugra|ivanje betona pumpom</t>
  </si>
  <si>
    <t>Transport betona automikserom</t>
  </si>
  <si>
    <t>Prenos oplate ma{insista TD</t>
  </si>
  <si>
    <t>MVII</t>
  </si>
  <si>
    <t>Prenos armature ma{insista TD</t>
  </si>
  <si>
    <t>m3 - (amortizacija)</t>
  </si>
  <si>
    <t>m3 - (za stati~ki plan mat.)</t>
  </si>
  <si>
    <t>Ma{insko spravjanje betona fabrikom betona; pumpani beton (str 83) - kori{}en samo za materijal</t>
  </si>
  <si>
    <t>m2 ortogonalne projekcije oplate</t>
  </si>
  <si>
    <t>m3 spravljenog betona</t>
  </si>
  <si>
    <t xml:space="preserve"> kg bet. ~elika</t>
  </si>
  <si>
    <t>m3 gra|e</t>
  </si>
  <si>
    <t>E) JEDINI^NA CIJENA (A+B+C+D)</t>
  </si>
  <si>
    <t>D</t>
  </si>
  <si>
    <t>E</t>
  </si>
  <si>
    <t xml:space="preserve">Iskop temelja u zemlji{tu III kategorije (ma{inskim putem 90%, a ru~nim 10% iskopa).  </t>
  </si>
  <si>
    <t>200-102-3.1 / 020209</t>
  </si>
  <si>
    <t>Ru~no otkopavanje zemlji{ta  za temelje objekta ili kanalske rovove {irine 1-2 m;III kategorija; dubina iskopa 0-2 m (str.77)</t>
  </si>
  <si>
    <t>4.8</t>
  </si>
  <si>
    <t>12.7</t>
  </si>
  <si>
    <r>
      <t>n</t>
    </r>
    <r>
      <rPr>
        <i/>
        <sz val="8"/>
        <color indexed="17"/>
        <rFont val="Optima"/>
        <family val="2"/>
      </rPr>
      <t>m</t>
    </r>
  </si>
  <si>
    <r>
      <t xml:space="preserve">Betoniranje temelja objekta MB30, </t>
    </r>
    <r>
      <rPr>
        <sz val="12"/>
        <color indexed="8"/>
        <rFont val="Optima"/>
        <family val="0"/>
      </rPr>
      <t>armiranih sa 35 kg ar/m3 (70% armature pre~nika 4-12</t>
    </r>
    <r>
      <rPr>
        <sz val="12"/>
        <color indexed="8"/>
        <rFont val="Optima"/>
        <family val="2"/>
      </rPr>
      <t xml:space="preserve"> mm, </t>
    </r>
    <r>
      <rPr>
        <sz val="12"/>
        <color indexed="8"/>
        <rFont val="Optima"/>
        <family val="0"/>
      </rPr>
      <t>30% armature pre~nika14 mm i vi{e)</t>
    </r>
    <r>
      <rPr>
        <sz val="12"/>
        <color indexed="8"/>
        <rFont val="Optima"/>
        <family val="2"/>
      </rPr>
      <t xml:space="preserve">, </t>
    </r>
    <r>
      <rPr>
        <sz val="12"/>
        <color indexed="8"/>
        <rFont val="Optima"/>
        <family val="0"/>
      </rPr>
      <t>sa izradom i monta`om oplate u koli~ini 2,5 m2 oplate /m3</t>
    </r>
  </si>
  <si>
    <r>
      <t>Jed. mjere: m</t>
    </r>
    <r>
      <rPr>
        <vertAlign val="superscript"/>
        <sz val="14"/>
        <color indexed="8"/>
        <rFont val="Optima"/>
        <family val="2"/>
      </rPr>
      <t>3</t>
    </r>
    <r>
      <rPr>
        <vertAlign val="subscript"/>
        <sz val="14"/>
        <color indexed="8"/>
        <rFont val="Optima"/>
        <family val="2"/>
      </rPr>
      <t>ugra|enog betona</t>
    </r>
  </si>
  <si>
    <r>
      <t xml:space="preserve">kg ar. </t>
    </r>
    <r>
      <rPr>
        <i/>
        <sz val="9"/>
        <color indexed="8"/>
        <rFont val="Symbol"/>
        <family val="1"/>
      </rPr>
      <t>f=</t>
    </r>
    <r>
      <rPr>
        <i/>
        <sz val="9"/>
        <color indexed="8"/>
        <rFont val="Optima"/>
        <family val="2"/>
      </rPr>
      <t xml:space="preserve"> 4-12 mm</t>
    </r>
  </si>
  <si>
    <r>
      <t xml:space="preserve">kg ar. </t>
    </r>
    <r>
      <rPr>
        <i/>
        <sz val="9"/>
        <color indexed="8"/>
        <rFont val="Symbol"/>
        <family val="1"/>
      </rPr>
      <t>f&gt;=</t>
    </r>
    <r>
      <rPr>
        <i/>
        <sz val="9"/>
        <color indexed="8"/>
        <rFont val="Optima"/>
        <family val="2"/>
      </rPr>
      <t xml:space="preserve"> 14 mm</t>
    </r>
  </si>
  <si>
    <t>Ru~ni iskop u III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</si>
</sst>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0"/>
    <numFmt numFmtId="191" formatCode="0.00000"/>
    <numFmt numFmtId="192" formatCode="0.000"/>
    <numFmt numFmtId="193" formatCode="0.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Optima"/>
      <family val="2"/>
    </font>
    <font>
      <sz val="12"/>
      <name val="Optima"/>
      <family val="2"/>
    </font>
    <font>
      <sz val="11"/>
      <name val="Optima"/>
      <family val="2"/>
    </font>
    <font>
      <vertAlign val="superscript"/>
      <sz val="11"/>
      <name val="Optima"/>
      <family val="2"/>
    </font>
    <font>
      <vertAlign val="subscript"/>
      <sz val="11"/>
      <name val="Optima"/>
      <family val="2"/>
    </font>
    <font>
      <sz val="10"/>
      <name val="Optima"/>
      <family val="2"/>
    </font>
    <font>
      <i/>
      <sz val="10"/>
      <name val="Optima"/>
      <family val="2"/>
    </font>
    <font>
      <i/>
      <sz val="9"/>
      <name val="Optima"/>
      <family val="2"/>
    </font>
    <font>
      <sz val="9"/>
      <name val="Optima"/>
      <family val="2"/>
    </font>
    <font>
      <b/>
      <sz val="11"/>
      <name val="Optima"/>
      <family val="2"/>
    </font>
    <font>
      <b/>
      <sz val="10"/>
      <name val="Optima"/>
      <family val="2"/>
    </font>
    <font>
      <i/>
      <sz val="11"/>
      <name val="Optima"/>
      <family val="2"/>
    </font>
    <font>
      <i/>
      <sz val="12"/>
      <name val="Optima"/>
      <family val="2"/>
    </font>
    <font>
      <b/>
      <i/>
      <sz val="11"/>
      <name val="Optima"/>
      <family val="2"/>
    </font>
    <font>
      <i/>
      <sz val="8"/>
      <name val="Optima"/>
      <family val="2"/>
    </font>
    <font>
      <b/>
      <i/>
      <sz val="10"/>
      <name val="Optima"/>
      <family val="2"/>
    </font>
    <font>
      <sz val="10"/>
      <color indexed="9"/>
      <name val="Optima"/>
      <family val="2"/>
    </font>
    <font>
      <b/>
      <sz val="11"/>
      <color indexed="9"/>
      <name val="Optima"/>
      <family val="2"/>
    </font>
    <font>
      <i/>
      <sz val="9"/>
      <color indexed="17"/>
      <name val="Optima"/>
      <family val="2"/>
    </font>
    <font>
      <i/>
      <sz val="10"/>
      <color indexed="17"/>
      <name val="Optima"/>
      <family val="2"/>
    </font>
    <font>
      <sz val="10"/>
      <color indexed="17"/>
      <name val="Optima"/>
      <family val="2"/>
    </font>
    <font>
      <sz val="9"/>
      <color indexed="17"/>
      <name val="Optima"/>
      <family val="2"/>
    </font>
    <font>
      <b/>
      <sz val="11"/>
      <color indexed="17"/>
      <name val="Optima"/>
      <family val="2"/>
    </font>
    <font>
      <i/>
      <sz val="8"/>
      <color indexed="17"/>
      <name val="Optima"/>
      <family val="2"/>
    </font>
    <font>
      <b/>
      <sz val="14"/>
      <color indexed="8"/>
      <name val="Optima"/>
      <family val="2"/>
    </font>
    <font>
      <sz val="12"/>
      <color indexed="8"/>
      <name val="Optima"/>
      <family val="2"/>
    </font>
    <font>
      <sz val="14"/>
      <color indexed="8"/>
      <name val="Optima"/>
      <family val="2"/>
    </font>
    <font>
      <vertAlign val="superscript"/>
      <sz val="14"/>
      <color indexed="8"/>
      <name val="Optima"/>
      <family val="2"/>
    </font>
    <font>
      <vertAlign val="subscript"/>
      <sz val="14"/>
      <color indexed="8"/>
      <name val="Optima"/>
      <family val="2"/>
    </font>
    <font>
      <sz val="11"/>
      <color indexed="8"/>
      <name val="Optima"/>
      <family val="2"/>
    </font>
    <font>
      <sz val="10"/>
      <color indexed="8"/>
      <name val="Optima"/>
      <family val="2"/>
    </font>
    <font>
      <i/>
      <sz val="9"/>
      <color indexed="8"/>
      <name val="Optima"/>
      <family val="2"/>
    </font>
    <font>
      <i/>
      <sz val="11"/>
      <color indexed="8"/>
      <name val="Optima"/>
      <family val="2"/>
    </font>
    <font>
      <i/>
      <sz val="10"/>
      <color indexed="8"/>
      <name val="Optima"/>
      <family val="2"/>
    </font>
    <font>
      <i/>
      <sz val="12"/>
      <color indexed="8"/>
      <name val="Optima"/>
      <family val="2"/>
    </font>
    <font>
      <sz val="9"/>
      <color indexed="8"/>
      <name val="Optima"/>
      <family val="2"/>
    </font>
    <font>
      <i/>
      <sz val="9"/>
      <color indexed="8"/>
      <name val="Symbol"/>
      <family val="1"/>
    </font>
    <font>
      <b/>
      <sz val="10"/>
      <color indexed="8"/>
      <name val="Optima"/>
      <family val="2"/>
    </font>
    <font>
      <b/>
      <i/>
      <sz val="11"/>
      <color indexed="8"/>
      <name val="Optima"/>
      <family val="2"/>
    </font>
    <font>
      <b/>
      <sz val="11"/>
      <color indexed="8"/>
      <name val="Optima"/>
      <family val="2"/>
    </font>
    <font>
      <b/>
      <i/>
      <sz val="10"/>
      <color indexed="8"/>
      <name val="Opti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90" fontId="13" fillId="0" borderId="14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13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1" xfId="0" applyFont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quotePrefix="1">
      <alignment horizontal="center"/>
    </xf>
    <xf numFmtId="0" fontId="10" fillId="0" borderId="13" xfId="0" applyFont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190" fontId="8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/>
    </xf>
    <xf numFmtId="0" fontId="12" fillId="0" borderId="0" xfId="0" applyFont="1" applyAlignment="1">
      <alignment vertical="top"/>
    </xf>
    <xf numFmtId="0" fontId="12" fillId="0" borderId="19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center" vertical="top" wrapText="1"/>
    </xf>
    <xf numFmtId="2" fontId="12" fillId="0" borderId="19" xfId="0" applyNumberFormat="1" applyFont="1" applyFill="1" applyBorder="1" applyAlignment="1">
      <alignment horizontal="center" vertical="top" wrapText="1"/>
    </xf>
    <xf numFmtId="0" fontId="12" fillId="0" borderId="19" xfId="0" applyFont="1" applyBorder="1" applyAlignment="1">
      <alignment vertical="top"/>
    </xf>
    <xf numFmtId="2" fontId="12" fillId="0" borderId="19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5" fillId="0" borderId="12" xfId="0" applyFont="1" applyBorder="1" applyAlignment="1">
      <alignment/>
    </xf>
    <xf numFmtId="0" fontId="16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8" fillId="0" borderId="0" xfId="0" applyFont="1" applyAlignment="1">
      <alignment vertical="top"/>
    </xf>
    <xf numFmtId="0" fontId="9" fillId="33" borderId="11" xfId="0" applyFont="1" applyFill="1" applyBorder="1" applyAlignment="1">
      <alignment/>
    </xf>
    <xf numFmtId="2" fontId="9" fillId="33" borderId="20" xfId="0" applyNumberFormat="1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2" fontId="9" fillId="33" borderId="22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top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10" fillId="33" borderId="2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indent="2"/>
    </xf>
    <xf numFmtId="190" fontId="8" fillId="0" borderId="10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2" fontId="12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25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190" fontId="23" fillId="0" borderId="10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top" wrapText="1"/>
    </xf>
    <xf numFmtId="2" fontId="25" fillId="0" borderId="19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/>
    </xf>
    <xf numFmtId="190" fontId="23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0" fontId="34" fillId="0" borderId="17" xfId="0" applyFont="1" applyFill="1" applyBorder="1" applyAlignment="1">
      <alignment horizontal="center" vertical="top" wrapText="1"/>
    </xf>
    <xf numFmtId="0" fontId="34" fillId="0" borderId="18" xfId="0" applyFont="1" applyFill="1" applyBorder="1" applyAlignment="1">
      <alignment horizontal="center" vertical="top" wrapText="1"/>
    </xf>
    <xf numFmtId="49" fontId="33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 quotePrefix="1">
      <alignment horizontal="center"/>
    </xf>
    <xf numFmtId="0" fontId="33" fillId="0" borderId="11" xfId="0" applyFont="1" applyFill="1" applyBorder="1" applyAlignment="1">
      <alignment horizontal="left" vertical="center" indent="2"/>
    </xf>
    <xf numFmtId="2" fontId="33" fillId="0" borderId="14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left" vertical="top"/>
    </xf>
    <xf numFmtId="0" fontId="42" fillId="0" borderId="19" xfId="0" applyFont="1" applyFill="1" applyBorder="1" applyAlignment="1">
      <alignment horizontal="center" vertical="top" wrapText="1"/>
    </xf>
    <xf numFmtId="2" fontId="42" fillId="0" borderId="19" xfId="0" applyNumberFormat="1" applyFont="1" applyFill="1" applyBorder="1" applyAlignment="1">
      <alignment horizontal="center" vertical="top" wrapText="1"/>
    </xf>
    <xf numFmtId="2" fontId="42" fillId="0" borderId="19" xfId="0" applyNumberFormat="1" applyFont="1" applyFill="1" applyBorder="1" applyAlignment="1">
      <alignment horizontal="center" vertical="top"/>
    </xf>
    <xf numFmtId="2" fontId="42" fillId="0" borderId="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 indent="2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2" fontId="33" fillId="0" borderId="14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/>
    </xf>
    <xf numFmtId="2" fontId="33" fillId="0" borderId="19" xfId="0" applyNumberFormat="1" applyFont="1" applyFill="1" applyBorder="1" applyAlignment="1">
      <alignment horizontal="center" wrapText="1"/>
    </xf>
    <xf numFmtId="2" fontId="33" fillId="0" borderId="26" xfId="0" applyNumberFormat="1" applyFont="1" applyFill="1" applyBorder="1" applyAlignment="1">
      <alignment horizontal="center" wrapText="1"/>
    </xf>
    <xf numFmtId="2" fontId="42" fillId="0" borderId="1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center" vertical="top" wrapText="1"/>
    </xf>
    <xf numFmtId="2" fontId="42" fillId="0" borderId="0" xfId="0" applyNumberFormat="1" applyFont="1" applyFill="1" applyBorder="1" applyAlignment="1">
      <alignment horizontal="center" vertical="top"/>
    </xf>
    <xf numFmtId="0" fontId="42" fillId="0" borderId="19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 quotePrefix="1">
      <alignment horizontal="center"/>
    </xf>
    <xf numFmtId="0" fontId="22" fillId="0" borderId="10" xfId="0" applyFont="1" applyFill="1" applyBorder="1" applyAlignment="1" quotePrefix="1">
      <alignment horizontal="center"/>
    </xf>
    <xf numFmtId="0" fontId="22" fillId="0" borderId="14" xfId="0" applyFont="1" applyFill="1" applyBorder="1" applyAlignment="1" quotePrefix="1">
      <alignment horizontal="center"/>
    </xf>
    <xf numFmtId="2" fontId="22" fillId="0" borderId="21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0" borderId="18" xfId="0" applyNumberFormat="1" applyFont="1" applyFill="1" applyBorder="1" applyAlignment="1">
      <alignment horizontal="center" vertical="top" wrapText="1"/>
    </xf>
    <xf numFmtId="2" fontId="22" fillId="0" borderId="2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90" fontId="23" fillId="0" borderId="2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190" fontId="23" fillId="0" borderId="21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 wrapText="1"/>
    </xf>
    <xf numFmtId="2" fontId="25" fillId="0" borderId="0" xfId="0" applyNumberFormat="1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left" vertical="center" indent="2"/>
    </xf>
    <xf numFmtId="0" fontId="34" fillId="0" borderId="13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indent="2"/>
    </xf>
    <xf numFmtId="0" fontId="8" fillId="0" borderId="11" xfId="0" applyFont="1" applyFill="1" applyBorder="1" applyAlignment="1">
      <alignment horizontal="left" vertical="center" indent="2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indent="2"/>
    </xf>
    <xf numFmtId="0" fontId="9" fillId="0" borderId="11" xfId="0" applyFont="1" applyBorder="1" applyAlignment="1" quotePrefix="1">
      <alignment horizontal="left" indent="2"/>
    </xf>
    <xf numFmtId="0" fontId="3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wrapText="1"/>
    </xf>
    <xf numFmtId="0" fontId="13" fillId="33" borderId="21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left" indent="2"/>
    </xf>
    <xf numFmtId="0" fontId="8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2" fontId="9" fillId="33" borderId="27" xfId="0" applyNumberFormat="1" applyFont="1" applyFill="1" applyBorder="1" applyAlignment="1">
      <alignment horizontal="center" vertical="center" wrapText="1"/>
    </xf>
    <xf numFmtId="2" fontId="9" fillId="33" borderId="2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2" fontId="9" fillId="33" borderId="26" xfId="0" applyNumberFormat="1" applyFont="1" applyFill="1" applyBorder="1" applyAlignment="1">
      <alignment horizontal="center" vertical="center" wrapText="1"/>
    </xf>
    <xf numFmtId="2" fontId="9" fillId="33" borderId="28" xfId="0" applyNumberFormat="1" applyFont="1" applyFill="1" applyBorder="1" applyAlignment="1">
      <alignment horizontal="center" vertical="center" wrapText="1"/>
    </xf>
    <xf numFmtId="2" fontId="9" fillId="33" borderId="29" xfId="0" applyNumberFormat="1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33" borderId="24" xfId="0" applyFont="1" applyFill="1" applyBorder="1" applyAlignment="1">
      <alignment horizontal="center" wrapText="1"/>
    </xf>
    <xf numFmtId="49" fontId="33" fillId="0" borderId="10" xfId="0" applyNumberFormat="1" applyFont="1" applyFill="1" applyBorder="1" applyAlignment="1">
      <alignment horizontal="left" vertical="center" indent="2"/>
    </xf>
    <xf numFmtId="0" fontId="33" fillId="0" borderId="11" xfId="0" applyFont="1" applyFill="1" applyBorder="1" applyAlignment="1">
      <alignment horizontal="left" vertical="center" indent="2"/>
    </xf>
    <xf numFmtId="0" fontId="36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38" fillId="0" borderId="26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49" fontId="38" fillId="0" borderId="29" xfId="0" applyNumberFormat="1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4" fillId="0" borderId="31" xfId="0" applyFont="1" applyFill="1" applyBorder="1" applyAlignment="1">
      <alignment horizontal="center" vertical="top" wrapText="1"/>
    </xf>
    <xf numFmtId="0" fontId="34" fillId="0" borderId="27" xfId="0" applyFont="1" applyFill="1" applyBorder="1" applyAlignment="1">
      <alignment horizontal="center" vertical="top" wrapText="1"/>
    </xf>
    <xf numFmtId="2" fontId="36" fillId="0" borderId="25" xfId="0" applyNumberFormat="1" applyFont="1" applyFill="1" applyBorder="1" applyAlignment="1">
      <alignment horizontal="center" vertical="center"/>
    </xf>
    <xf numFmtId="2" fontId="36" fillId="0" borderId="30" xfId="0" applyNumberFormat="1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49" fontId="34" fillId="0" borderId="21" xfId="0" applyNumberFormat="1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27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vertical="center" indent="2"/>
    </xf>
    <xf numFmtId="0" fontId="33" fillId="0" borderId="10" xfId="0" applyFont="1" applyFill="1" applyBorder="1" applyAlignment="1" quotePrefix="1">
      <alignment horizontal="left" vertical="center" indent="2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/>
    </xf>
    <xf numFmtId="192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Alignment="1">
      <alignment horizontal="center" vertical="center" wrapText="1"/>
    </xf>
    <xf numFmtId="0" fontId="34" fillId="0" borderId="13" xfId="0" applyFont="1" applyFill="1" applyBorder="1" applyAlignment="1">
      <alignment wrapText="1"/>
    </xf>
    <xf numFmtId="0" fontId="34" fillId="0" borderId="13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wrapText="1"/>
    </xf>
    <xf numFmtId="0" fontId="36" fillId="0" borderId="25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2" fontId="36" fillId="0" borderId="2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/>
    </xf>
    <xf numFmtId="0" fontId="32" fillId="0" borderId="12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2" fontId="36" fillId="0" borderId="10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  <xf numFmtId="0" fontId="36" fillId="0" borderId="10" xfId="0" applyFont="1" applyFill="1" applyBorder="1" applyAlignment="1" quotePrefix="1">
      <alignment horizontal="left" indent="2"/>
    </xf>
    <xf numFmtId="0" fontId="36" fillId="0" borderId="11" xfId="0" applyFont="1" applyFill="1" applyBorder="1" applyAlignment="1" quotePrefix="1">
      <alignment horizontal="left" indent="2"/>
    </xf>
    <xf numFmtId="0" fontId="36" fillId="0" borderId="14" xfId="0" applyFont="1" applyFill="1" applyBorder="1" applyAlignment="1" quotePrefix="1">
      <alignment horizontal="center"/>
    </xf>
    <xf numFmtId="0" fontId="36" fillId="0" borderId="0" xfId="0" applyFont="1" applyFill="1" applyAlignment="1">
      <alignment horizontal="center"/>
    </xf>
    <xf numFmtId="0" fontId="36" fillId="0" borderId="11" xfId="0" applyFont="1" applyFill="1" applyBorder="1" applyAlignment="1" quotePrefix="1">
      <alignment horizontal="center"/>
    </xf>
    <xf numFmtId="0" fontId="36" fillId="0" borderId="30" xfId="0" applyFont="1" applyFill="1" applyBorder="1" applyAlignment="1">
      <alignment horizontal="center" vertical="center"/>
    </xf>
    <xf numFmtId="190" fontId="40" fillId="0" borderId="14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indent="2"/>
    </xf>
    <xf numFmtId="0" fontId="33" fillId="0" borderId="26" xfId="0" applyFont="1" applyFill="1" applyBorder="1" applyAlignment="1">
      <alignment horizontal="left" vertical="center" indent="2"/>
    </xf>
    <xf numFmtId="0" fontId="33" fillId="0" borderId="20" xfId="0" applyFont="1" applyFill="1" applyBorder="1" applyAlignment="1">
      <alignment horizontal="left" vertical="center" indent="2"/>
    </xf>
    <xf numFmtId="0" fontId="33" fillId="0" borderId="29" xfId="0" applyFont="1" applyFill="1" applyBorder="1" applyAlignment="1">
      <alignment horizontal="left" vertical="center" indent="2"/>
    </xf>
    <xf numFmtId="0" fontId="41" fillId="0" borderId="0" xfId="0" applyFont="1" applyFill="1" applyAlignment="1">
      <alignment vertical="top"/>
    </xf>
    <xf numFmtId="0" fontId="42" fillId="0" borderId="19" xfId="0" applyFont="1" applyFill="1" applyBorder="1" applyAlignment="1">
      <alignment vertical="top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vertical="top"/>
    </xf>
    <xf numFmtId="0" fontId="34" fillId="0" borderId="13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horizontal="center" vertical="center" wrapText="1"/>
    </xf>
    <xf numFmtId="2" fontId="36" fillId="0" borderId="26" xfId="0" applyNumberFormat="1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2" fontId="36" fillId="0" borderId="27" xfId="0" applyNumberFormat="1" applyFont="1" applyFill="1" applyBorder="1" applyAlignment="1">
      <alignment horizontal="center" vertical="center" wrapText="1"/>
    </xf>
    <xf numFmtId="2" fontId="36" fillId="0" borderId="28" xfId="0" applyNumberFormat="1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left" vertical="center"/>
    </xf>
    <xf numFmtId="0" fontId="40" fillId="0" borderId="29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2" fontId="36" fillId="0" borderId="20" xfId="0" applyNumberFormat="1" applyFont="1" applyFill="1" applyBorder="1" applyAlignment="1">
      <alignment horizontal="center" vertical="center" wrapText="1"/>
    </xf>
    <xf numFmtId="2" fontId="36" fillId="0" borderId="29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3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/>
    </xf>
    <xf numFmtId="2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 indent="2"/>
    </xf>
    <xf numFmtId="0" fontId="33" fillId="0" borderId="13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 indent="2"/>
    </xf>
    <xf numFmtId="0" fontId="33" fillId="0" borderId="0" xfId="0" applyFont="1" applyFill="1" applyAlignment="1">
      <alignment vertical="center"/>
    </xf>
    <xf numFmtId="0" fontId="33" fillId="0" borderId="20" xfId="0" applyFont="1" applyFill="1" applyBorder="1" applyAlignment="1">
      <alignment horizontal="left" vertical="center" indent="2"/>
    </xf>
    <xf numFmtId="0" fontId="33" fillId="0" borderId="13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 indent="2"/>
    </xf>
    <xf numFmtId="0" fontId="33" fillId="0" borderId="14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 indent="2"/>
    </xf>
    <xf numFmtId="0" fontId="33" fillId="0" borderId="21" xfId="0" applyFont="1" applyFill="1" applyBorder="1" applyAlignment="1">
      <alignment horizontal="left" vertical="center" wrapText="1" indent="2"/>
    </xf>
    <xf numFmtId="0" fontId="33" fillId="0" borderId="20" xfId="0" applyFont="1" applyFill="1" applyBorder="1" applyAlignment="1">
      <alignment horizontal="left" vertical="center" wrapText="1" indent="2"/>
    </xf>
    <xf numFmtId="0" fontId="33" fillId="0" borderId="20" xfId="0" applyFont="1" applyFill="1" applyBorder="1" applyAlignment="1">
      <alignment horizontal="left" vertical="center" wrapText="1" indent="2"/>
    </xf>
    <xf numFmtId="0" fontId="33" fillId="0" borderId="27" xfId="0" applyFont="1" applyFill="1" applyBorder="1" applyAlignment="1">
      <alignment horizontal="left" vertical="center" wrapText="1" indent="2"/>
    </xf>
    <xf numFmtId="0" fontId="33" fillId="0" borderId="13" xfId="0" applyFont="1" applyFill="1" applyBorder="1" applyAlignment="1">
      <alignment horizontal="left" indent="2"/>
    </xf>
    <xf numFmtId="0" fontId="33" fillId="0" borderId="13" xfId="0" applyFont="1" applyFill="1" applyBorder="1" applyAlignment="1">
      <alignment/>
    </xf>
    <xf numFmtId="0" fontId="33" fillId="0" borderId="19" xfId="0" applyFont="1" applyFill="1" applyBorder="1" applyAlignment="1">
      <alignment horizontal="center"/>
    </xf>
    <xf numFmtId="190" fontId="40" fillId="0" borderId="19" xfId="0" applyNumberFormat="1" applyFont="1" applyFill="1" applyBorder="1" applyAlignment="1">
      <alignment horizontal="center" wrapText="1"/>
    </xf>
    <xf numFmtId="2" fontId="33" fillId="0" borderId="19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40" fillId="0" borderId="14" xfId="0" applyFont="1" applyFill="1" applyBorder="1" applyAlignment="1">
      <alignment horizontal="left" vertical="center"/>
    </xf>
    <xf numFmtId="2" fontId="3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 vertical="center"/>
    </xf>
    <xf numFmtId="2" fontId="33" fillId="0" borderId="19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top"/>
    </xf>
    <xf numFmtId="2" fontId="33" fillId="0" borderId="2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2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top"/>
    </xf>
    <xf numFmtId="0" fontId="43" fillId="0" borderId="0" xfId="0" applyFont="1" applyFill="1" applyAlignment="1">
      <alignment horizontal="center" vertical="top" wrapText="1"/>
    </xf>
    <xf numFmtId="2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 vertical="center"/>
    </xf>
    <xf numFmtId="2" fontId="33" fillId="0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9" zoomScaleNormal="89" zoomScalePageLayoutView="0" workbookViewId="0" topLeftCell="A16">
      <selection activeCell="E26" sqref="E26"/>
    </sheetView>
  </sheetViews>
  <sheetFormatPr defaultColWidth="9.140625" defaultRowHeight="12.75"/>
  <cols>
    <col min="1" max="1" width="12.421875" style="12" customWidth="1"/>
    <col min="2" max="2" width="20.28125" style="12" customWidth="1"/>
    <col min="3" max="3" width="4.7109375" style="8" customWidth="1"/>
    <col min="4" max="4" width="12.140625" style="8" customWidth="1"/>
    <col min="5" max="5" width="13.7109375" style="9" customWidth="1"/>
    <col min="6" max="6" width="2.28125" style="9" customWidth="1"/>
    <col min="7" max="7" width="10.421875" style="9" customWidth="1"/>
    <col min="8" max="8" width="2.8515625" style="9" customWidth="1"/>
    <col min="9" max="9" width="11.57421875" style="10" customWidth="1"/>
    <col min="10" max="10" width="2.421875" style="10" customWidth="1"/>
    <col min="11" max="11" width="13.28125" style="11" customWidth="1"/>
    <col min="12" max="12" width="2.7109375" style="11" customWidth="1"/>
    <col min="13" max="13" width="15.00390625" style="11" customWidth="1"/>
    <col min="14" max="14" width="5.28125" style="38" customWidth="1"/>
    <col min="15" max="16384" width="9.140625" style="8" customWidth="1"/>
  </cols>
  <sheetData>
    <row r="1" spans="1:14" s="5" customFormat="1" ht="33" customHeight="1">
      <c r="A1" s="223" t="s">
        <v>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39"/>
    </row>
    <row r="2" spans="1:14" s="5" customFormat="1" ht="67.5" customHeight="1">
      <c r="A2" s="251" t="s">
        <v>125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40"/>
    </row>
    <row r="3" spans="1:17" s="5" customFormat="1" ht="39" customHeight="1">
      <c r="A3" s="255" t="s">
        <v>17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41"/>
      <c r="O3" s="6"/>
      <c r="P3" s="7"/>
      <c r="Q3" s="7"/>
    </row>
    <row r="4" spans="1:17" s="48" customFormat="1" ht="40.5" customHeight="1">
      <c r="A4" s="44" t="s">
        <v>41</v>
      </c>
      <c r="B4" s="259" t="s">
        <v>27</v>
      </c>
      <c r="C4" s="260"/>
      <c r="D4" s="230" t="s">
        <v>28</v>
      </c>
      <c r="E4" s="230"/>
      <c r="F4" s="230"/>
      <c r="G4" s="230"/>
      <c r="H4" s="230"/>
      <c r="I4" s="230" t="s">
        <v>29</v>
      </c>
      <c r="J4" s="230"/>
      <c r="K4" s="230" t="s">
        <v>30</v>
      </c>
      <c r="L4" s="230"/>
      <c r="M4" s="230"/>
      <c r="N4" s="45"/>
      <c r="O4" s="46"/>
      <c r="P4" s="47"/>
      <c r="Q4" s="47"/>
    </row>
    <row r="5" spans="1:17" s="48" customFormat="1" ht="21.75" customHeight="1">
      <c r="A5" s="224">
        <v>1</v>
      </c>
      <c r="B5" s="237" t="s">
        <v>126</v>
      </c>
      <c r="C5" s="238"/>
      <c r="D5" s="226" t="s">
        <v>127</v>
      </c>
      <c r="E5" s="253"/>
      <c r="F5" s="253"/>
      <c r="G5" s="253"/>
      <c r="H5" s="227"/>
      <c r="I5" s="226" t="s">
        <v>26</v>
      </c>
      <c r="J5" s="227"/>
      <c r="K5" s="49" t="s">
        <v>43</v>
      </c>
      <c r="L5" s="227" t="s">
        <v>31</v>
      </c>
      <c r="M5" s="209">
        <v>0.1</v>
      </c>
      <c r="N5" s="45"/>
      <c r="O5" s="46"/>
      <c r="P5" s="47"/>
      <c r="Q5" s="47"/>
    </row>
    <row r="6" spans="1:17" s="48" customFormat="1" ht="27" customHeight="1">
      <c r="A6" s="225"/>
      <c r="B6" s="239"/>
      <c r="C6" s="240"/>
      <c r="D6" s="228"/>
      <c r="E6" s="254"/>
      <c r="F6" s="254"/>
      <c r="G6" s="254"/>
      <c r="H6" s="229"/>
      <c r="I6" s="228"/>
      <c r="J6" s="229"/>
      <c r="K6" s="50" t="s">
        <v>44</v>
      </c>
      <c r="L6" s="229"/>
      <c r="M6" s="210"/>
      <c r="N6" s="51"/>
      <c r="O6" s="46"/>
      <c r="P6" s="47"/>
      <c r="Q6" s="47"/>
    </row>
    <row r="7" spans="1:17" s="48" customFormat="1" ht="21.75" customHeight="1">
      <c r="A7" s="224">
        <v>2</v>
      </c>
      <c r="B7" s="231" t="s">
        <v>53</v>
      </c>
      <c r="C7" s="232"/>
      <c r="D7" s="232"/>
      <c r="E7" s="232"/>
      <c r="F7" s="232"/>
      <c r="G7" s="232"/>
      <c r="H7" s="233"/>
      <c r="I7" s="226" t="s">
        <v>54</v>
      </c>
      <c r="J7" s="227"/>
      <c r="K7" s="49" t="s">
        <v>55</v>
      </c>
      <c r="L7" s="227" t="s">
        <v>31</v>
      </c>
      <c r="M7" s="209">
        <v>0.9</v>
      </c>
      <c r="N7" s="45"/>
      <c r="O7" s="46"/>
      <c r="P7" s="47"/>
      <c r="Q7" s="47"/>
    </row>
    <row r="8" spans="1:17" s="48" customFormat="1" ht="27" customHeight="1">
      <c r="A8" s="225"/>
      <c r="B8" s="234"/>
      <c r="C8" s="235"/>
      <c r="D8" s="235"/>
      <c r="E8" s="235"/>
      <c r="F8" s="235"/>
      <c r="G8" s="235"/>
      <c r="H8" s="236"/>
      <c r="I8" s="228"/>
      <c r="J8" s="229"/>
      <c r="K8" s="50" t="s">
        <v>44</v>
      </c>
      <c r="L8" s="229"/>
      <c r="M8" s="210"/>
      <c r="N8" s="51"/>
      <c r="O8" s="46"/>
      <c r="P8" s="47"/>
      <c r="Q8" s="47"/>
    </row>
    <row r="9" spans="1:17" s="16" customFormat="1" ht="24.75" customHeight="1">
      <c r="A9" s="64"/>
      <c r="B9" s="64"/>
      <c r="C9" s="14"/>
      <c r="D9" s="15"/>
      <c r="E9" s="15"/>
      <c r="F9" s="15"/>
      <c r="G9" s="15"/>
      <c r="H9" s="15"/>
      <c r="I9" s="15"/>
      <c r="K9" s="15"/>
      <c r="L9" s="15"/>
      <c r="M9" s="15"/>
      <c r="N9" s="42"/>
      <c r="O9" s="17"/>
      <c r="P9" s="18"/>
      <c r="Q9" s="18"/>
    </row>
    <row r="10" spans="1:15" ht="45" customHeight="1">
      <c r="A10" s="44" t="s">
        <v>41</v>
      </c>
      <c r="B10" s="212" t="s">
        <v>0</v>
      </c>
      <c r="C10" s="214"/>
      <c r="D10" s="84" t="s">
        <v>58</v>
      </c>
      <c r="E10" s="3" t="s">
        <v>1</v>
      </c>
      <c r="F10" s="4"/>
      <c r="G10" s="1" t="s">
        <v>3</v>
      </c>
      <c r="H10" s="2"/>
      <c r="I10" s="1" t="s">
        <v>33</v>
      </c>
      <c r="J10" s="68"/>
      <c r="K10" s="219" t="s">
        <v>24</v>
      </c>
      <c r="L10" s="220"/>
      <c r="M10" s="69" t="s">
        <v>2</v>
      </c>
      <c r="N10" s="36"/>
      <c r="O10" s="24"/>
    </row>
    <row r="11" spans="1:14" s="13" customFormat="1" ht="24" customHeight="1">
      <c r="A11" s="252"/>
      <c r="B11" s="221"/>
      <c r="C11" s="222"/>
      <c r="D11" s="25"/>
      <c r="E11" s="26"/>
      <c r="F11" s="55"/>
      <c r="G11" s="55"/>
      <c r="I11" s="55"/>
      <c r="J11" s="55"/>
      <c r="K11" s="55"/>
      <c r="L11" s="55"/>
      <c r="M11" s="27"/>
      <c r="N11" s="43"/>
    </row>
    <row r="12" spans="1:15" ht="24" customHeight="1">
      <c r="A12" s="252"/>
      <c r="B12" s="215"/>
      <c r="C12" s="216"/>
      <c r="D12" s="19"/>
      <c r="E12" s="89"/>
      <c r="F12" s="20"/>
      <c r="G12" s="20"/>
      <c r="H12" s="20"/>
      <c r="I12" s="22"/>
      <c r="J12" s="20"/>
      <c r="K12" s="90"/>
      <c r="L12" s="20"/>
      <c r="M12" s="91"/>
      <c r="N12" s="36"/>
      <c r="O12" s="24"/>
    </row>
    <row r="13" spans="1:15" ht="24" customHeight="1">
      <c r="A13" s="252"/>
      <c r="B13" s="215"/>
      <c r="C13" s="216"/>
      <c r="D13" s="19"/>
      <c r="E13" s="89"/>
      <c r="F13" s="20"/>
      <c r="G13" s="20"/>
      <c r="H13" s="20"/>
      <c r="I13" s="22"/>
      <c r="J13" s="20"/>
      <c r="K13" s="90"/>
      <c r="L13" s="20"/>
      <c r="M13" s="91"/>
      <c r="N13" s="36"/>
      <c r="O13" s="24"/>
    </row>
    <row r="14" spans="1:15" ht="24" customHeight="1">
      <c r="A14" s="252"/>
      <c r="B14" s="215"/>
      <c r="C14" s="216"/>
      <c r="D14" s="19"/>
      <c r="E14" s="89"/>
      <c r="F14" s="20"/>
      <c r="G14" s="20"/>
      <c r="H14" s="20"/>
      <c r="I14" s="22"/>
      <c r="J14" s="20"/>
      <c r="K14" s="90"/>
      <c r="L14" s="20"/>
      <c r="M14" s="91"/>
      <c r="N14" s="36"/>
      <c r="O14" s="24"/>
    </row>
    <row r="15" spans="1:15" ht="24" customHeight="1">
      <c r="A15" s="252"/>
      <c r="B15" s="215"/>
      <c r="C15" s="216"/>
      <c r="D15" s="19"/>
      <c r="E15" s="89"/>
      <c r="F15" s="20"/>
      <c r="G15" s="20"/>
      <c r="H15" s="20"/>
      <c r="I15" s="22"/>
      <c r="J15" s="20"/>
      <c r="K15" s="90"/>
      <c r="L15" s="20"/>
      <c r="M15" s="91"/>
      <c r="N15" s="36"/>
      <c r="O15" s="24"/>
    </row>
    <row r="16" spans="1:15" ht="23.25" customHeight="1">
      <c r="A16" s="252"/>
      <c r="B16" s="215"/>
      <c r="C16" s="216"/>
      <c r="D16" s="19"/>
      <c r="E16" s="89"/>
      <c r="F16" s="20"/>
      <c r="G16" s="20"/>
      <c r="H16" s="20"/>
      <c r="I16" s="22"/>
      <c r="J16" s="20"/>
      <c r="K16" s="90"/>
      <c r="L16" s="20"/>
      <c r="M16" s="91"/>
      <c r="N16" s="36"/>
      <c r="O16" s="24"/>
    </row>
    <row r="17" spans="1:15" s="56" customFormat="1" ht="36" customHeight="1">
      <c r="A17" s="65"/>
      <c r="B17" s="65"/>
      <c r="C17" s="57"/>
      <c r="D17" s="58"/>
      <c r="E17" s="59"/>
      <c r="F17" s="59"/>
      <c r="G17" s="58"/>
      <c r="H17" s="58"/>
      <c r="I17" s="58"/>
      <c r="J17" s="60"/>
      <c r="K17" s="61" t="s">
        <v>34</v>
      </c>
      <c r="L17" s="61" t="s">
        <v>31</v>
      </c>
      <c r="M17" s="92">
        <f>SUM(M12:M16)</f>
        <v>0</v>
      </c>
      <c r="N17" s="62"/>
      <c r="O17" s="63"/>
    </row>
    <row r="18" spans="1:14" ht="15" customHeight="1">
      <c r="A18" s="248" t="s">
        <v>41</v>
      </c>
      <c r="B18" s="242" t="s">
        <v>5</v>
      </c>
      <c r="C18" s="243"/>
      <c r="D18" s="264" t="s">
        <v>58</v>
      </c>
      <c r="E18" s="70" t="s">
        <v>37</v>
      </c>
      <c r="F18" s="71"/>
      <c r="G18" s="203" t="s">
        <v>3</v>
      </c>
      <c r="H18" s="204"/>
      <c r="I18" s="203" t="s">
        <v>33</v>
      </c>
      <c r="J18" s="204"/>
      <c r="K18" s="256" t="s">
        <v>38</v>
      </c>
      <c r="L18" s="261"/>
      <c r="M18" s="256" t="s">
        <v>2</v>
      </c>
      <c r="N18" s="36"/>
    </row>
    <row r="19" spans="1:14" ht="15" customHeight="1">
      <c r="A19" s="248"/>
      <c r="B19" s="244"/>
      <c r="C19" s="245"/>
      <c r="D19" s="265"/>
      <c r="E19" s="72" t="s">
        <v>51</v>
      </c>
      <c r="F19" s="73"/>
      <c r="G19" s="205"/>
      <c r="H19" s="206"/>
      <c r="I19" s="205"/>
      <c r="J19" s="206"/>
      <c r="K19" s="257"/>
      <c r="L19" s="262"/>
      <c r="M19" s="257"/>
      <c r="N19" s="36"/>
    </row>
    <row r="20" spans="1:15" ht="15" customHeight="1">
      <c r="A20" s="248"/>
      <c r="B20" s="246"/>
      <c r="C20" s="247"/>
      <c r="D20" s="266"/>
      <c r="E20" s="74" t="s">
        <v>40</v>
      </c>
      <c r="F20" s="75"/>
      <c r="G20" s="207"/>
      <c r="H20" s="208"/>
      <c r="I20" s="207"/>
      <c r="J20" s="208"/>
      <c r="K20" s="258"/>
      <c r="L20" s="263"/>
      <c r="M20" s="258"/>
      <c r="N20" s="36"/>
      <c r="O20" s="24"/>
    </row>
    <row r="21" spans="1:15" s="29" customFormat="1" ht="19.5" customHeight="1">
      <c r="A21" s="241">
        <f>A7</f>
        <v>2</v>
      </c>
      <c r="B21" s="249" t="s">
        <v>35</v>
      </c>
      <c r="C21" s="250"/>
      <c r="D21" s="85" t="s">
        <v>59</v>
      </c>
      <c r="E21" s="52">
        <f>ROUND(1/47.67,4)</f>
        <v>0.021</v>
      </c>
      <c r="F21" s="20" t="s">
        <v>32</v>
      </c>
      <c r="G21" s="20">
        <f>M$7</f>
        <v>0.9</v>
      </c>
      <c r="H21" s="21" t="s">
        <v>31</v>
      </c>
      <c r="I21" s="22">
        <f>ROUND(E21*G21,4)</f>
        <v>0.0189</v>
      </c>
      <c r="J21" s="20" t="s">
        <v>32</v>
      </c>
      <c r="K21" s="90">
        <v>45.03</v>
      </c>
      <c r="L21" s="20"/>
      <c r="M21" s="91">
        <f>E21*I21*G21*K21</f>
        <v>0.016085166300000002</v>
      </c>
      <c r="N21" s="36"/>
      <c r="O21" s="28"/>
    </row>
    <row r="22" spans="1:14" ht="19.5" customHeight="1">
      <c r="A22" s="241"/>
      <c r="B22" s="249" t="s">
        <v>36</v>
      </c>
      <c r="C22" s="250"/>
      <c r="D22" s="85" t="s">
        <v>59</v>
      </c>
      <c r="E22" s="52">
        <f>ROUND(7/47.67,4)</f>
        <v>0.1468</v>
      </c>
      <c r="F22" s="20" t="s">
        <v>32</v>
      </c>
      <c r="G22" s="20">
        <f>M$7</f>
        <v>0.9</v>
      </c>
      <c r="H22" s="53" t="s">
        <v>31</v>
      </c>
      <c r="I22" s="22">
        <f>ROUND(E22*G22,4)</f>
        <v>0.1321</v>
      </c>
      <c r="J22" s="20" t="s">
        <v>32</v>
      </c>
      <c r="K22" s="93">
        <v>37.07</v>
      </c>
      <c r="L22" s="54"/>
      <c r="M22" s="91">
        <f>E22*I22*G22*K22</f>
        <v>0.64698463764</v>
      </c>
      <c r="N22" s="36"/>
    </row>
    <row r="23" spans="1:15" s="56" customFormat="1" ht="36" customHeight="1">
      <c r="A23" s="65"/>
      <c r="B23" s="65"/>
      <c r="C23" s="57"/>
      <c r="D23" s="58"/>
      <c r="E23" s="59"/>
      <c r="F23" s="59"/>
      <c r="G23" s="58"/>
      <c r="H23" s="58"/>
      <c r="I23" s="58"/>
      <c r="J23" s="60"/>
      <c r="K23" s="61" t="s">
        <v>39</v>
      </c>
      <c r="L23" s="61" t="s">
        <v>31</v>
      </c>
      <c r="M23" s="92">
        <f>SUM(M21:M22)</f>
        <v>0.66306980394</v>
      </c>
      <c r="N23" s="62"/>
      <c r="O23" s="63"/>
    </row>
    <row r="24" spans="1:14" s="33" customFormat="1" ht="12.75">
      <c r="A24" s="66"/>
      <c r="B24" s="66"/>
      <c r="C24" s="81"/>
      <c r="D24" s="81"/>
      <c r="E24" s="82"/>
      <c r="F24" s="82"/>
      <c r="G24" s="30"/>
      <c r="H24" s="30"/>
      <c r="I24" s="30"/>
      <c r="J24" s="83"/>
      <c r="K24" s="31"/>
      <c r="L24" s="31"/>
      <c r="M24" s="31"/>
      <c r="N24" s="38"/>
    </row>
    <row r="25" spans="1:14" ht="36.75" customHeight="1">
      <c r="A25" s="44" t="s">
        <v>41</v>
      </c>
      <c r="B25" s="212" t="s">
        <v>6</v>
      </c>
      <c r="C25" s="214"/>
      <c r="D25" s="86" t="s">
        <v>58</v>
      </c>
      <c r="E25" s="219" t="s">
        <v>7</v>
      </c>
      <c r="F25" s="220"/>
      <c r="G25" s="217" t="s">
        <v>3</v>
      </c>
      <c r="H25" s="218"/>
      <c r="I25" s="217" t="s">
        <v>33</v>
      </c>
      <c r="J25" s="218"/>
      <c r="K25" s="219" t="s">
        <v>24</v>
      </c>
      <c r="L25" s="220"/>
      <c r="M25" s="3" t="s">
        <v>2</v>
      </c>
      <c r="N25" s="36"/>
    </row>
    <row r="26" spans="1:13" ht="20.25" customHeight="1">
      <c r="A26" s="115">
        <f>A5</f>
        <v>1</v>
      </c>
      <c r="B26" s="114" t="s">
        <v>135</v>
      </c>
      <c r="C26" s="34" t="s">
        <v>42</v>
      </c>
      <c r="D26" s="85" t="s">
        <v>59</v>
      </c>
      <c r="E26" s="52">
        <v>2.5</v>
      </c>
      <c r="F26" s="20" t="s">
        <v>32</v>
      </c>
      <c r="G26" s="20">
        <f>M$5</f>
        <v>0.1</v>
      </c>
      <c r="H26" s="53" t="s">
        <v>31</v>
      </c>
      <c r="I26" s="22">
        <f>ROUND(E26*G26,4)</f>
        <v>0.25</v>
      </c>
      <c r="J26" s="20" t="s">
        <v>32</v>
      </c>
      <c r="K26" s="93">
        <v>3.5</v>
      </c>
      <c r="L26" s="116" t="s">
        <v>31</v>
      </c>
      <c r="M26" s="91">
        <f>ROUND(I26*K26,2)</f>
        <v>0.88</v>
      </c>
    </row>
    <row r="27" spans="1:14" s="32" customFormat="1" ht="17.25" customHeight="1">
      <c r="A27" s="241">
        <f>A7</f>
        <v>2</v>
      </c>
      <c r="B27" s="87" t="s">
        <v>47</v>
      </c>
      <c r="C27" s="34" t="s">
        <v>45</v>
      </c>
      <c r="D27" s="85" t="s">
        <v>59</v>
      </c>
      <c r="E27" s="52">
        <f>E21</f>
        <v>0.021</v>
      </c>
      <c r="F27" s="20" t="s">
        <v>32</v>
      </c>
      <c r="G27" s="54">
        <f>M$7</f>
        <v>0.9</v>
      </c>
      <c r="H27" s="53" t="s">
        <v>31</v>
      </c>
      <c r="I27" s="22">
        <f>ROUND(E27*G27,4)</f>
        <v>0.0189</v>
      </c>
      <c r="J27" s="20" t="s">
        <v>32</v>
      </c>
      <c r="K27" s="93">
        <v>5</v>
      </c>
      <c r="L27" s="116" t="s">
        <v>31</v>
      </c>
      <c r="M27" s="91">
        <f>ROUND(I27*K27,2)</f>
        <v>0.09</v>
      </c>
      <c r="N27" s="38"/>
    </row>
    <row r="28" spans="1:13" ht="17.25" customHeight="1">
      <c r="A28" s="241"/>
      <c r="B28" s="88" t="s">
        <v>48</v>
      </c>
      <c r="C28" s="35" t="s">
        <v>46</v>
      </c>
      <c r="D28" s="85" t="s">
        <v>59</v>
      </c>
      <c r="E28" s="52">
        <f>E22</f>
        <v>0.1468</v>
      </c>
      <c r="F28" s="20" t="s">
        <v>32</v>
      </c>
      <c r="G28" s="54">
        <f>M$7</f>
        <v>0.9</v>
      </c>
      <c r="H28" s="53" t="s">
        <v>31</v>
      </c>
      <c r="I28" s="22">
        <f>ROUND(E28*G28,4)</f>
        <v>0.1321</v>
      </c>
      <c r="J28" s="20" t="s">
        <v>32</v>
      </c>
      <c r="K28" s="93">
        <v>5</v>
      </c>
      <c r="L28" s="116" t="s">
        <v>31</v>
      </c>
      <c r="M28" s="91">
        <f>ROUND(I28*K28,2)</f>
        <v>0.66</v>
      </c>
    </row>
    <row r="29" spans="1:15" s="56" customFormat="1" ht="36" customHeight="1">
      <c r="A29" s="65"/>
      <c r="B29" s="65"/>
      <c r="C29" s="57"/>
      <c r="D29" s="58"/>
      <c r="E29" s="59"/>
      <c r="F29" s="59"/>
      <c r="G29" s="58"/>
      <c r="H29" s="58"/>
      <c r="I29" s="58"/>
      <c r="J29" s="60"/>
      <c r="K29" s="61" t="s">
        <v>49</v>
      </c>
      <c r="L29" s="61" t="s">
        <v>31</v>
      </c>
      <c r="M29" s="92">
        <f>SUM(M26:M28)</f>
        <v>1.63</v>
      </c>
      <c r="N29" s="62"/>
      <c r="O29" s="63"/>
    </row>
    <row r="30" spans="2:14" ht="12.75">
      <c r="B30" s="212" t="s">
        <v>8</v>
      </c>
      <c r="C30" s="213"/>
      <c r="D30" s="213"/>
      <c r="E30" s="213"/>
      <c r="F30" s="213"/>
      <c r="G30" s="213"/>
      <c r="H30" s="214"/>
      <c r="I30" s="217" t="s">
        <v>25</v>
      </c>
      <c r="J30" s="218"/>
      <c r="K30" s="219" t="s">
        <v>50</v>
      </c>
      <c r="L30" s="220"/>
      <c r="M30" s="23" t="s">
        <v>2</v>
      </c>
      <c r="N30" s="36"/>
    </row>
    <row r="31" spans="1:14" s="33" customFormat="1" ht="15">
      <c r="A31" s="66"/>
      <c r="B31" s="66"/>
      <c r="C31" s="78"/>
      <c r="D31" s="78"/>
      <c r="E31" s="78"/>
      <c r="F31" s="78"/>
      <c r="G31" s="78"/>
      <c r="H31" s="78"/>
      <c r="I31" s="103">
        <v>4.5</v>
      </c>
      <c r="J31" s="53" t="s">
        <v>32</v>
      </c>
      <c r="K31" s="93">
        <f>M29</f>
        <v>1.63</v>
      </c>
      <c r="L31" s="54" t="s">
        <v>31</v>
      </c>
      <c r="M31" s="104">
        <f>ROUND(I31*K31,2)</f>
        <v>7.34</v>
      </c>
      <c r="N31" s="38"/>
    </row>
    <row r="32" spans="1:15" s="56" customFormat="1" ht="36" customHeight="1">
      <c r="A32" s="65"/>
      <c r="B32" s="65"/>
      <c r="C32" s="98"/>
      <c r="D32" s="99"/>
      <c r="E32" s="62"/>
      <c r="F32" s="62"/>
      <c r="G32" s="99"/>
      <c r="H32" s="99"/>
      <c r="I32" s="99"/>
      <c r="J32" s="100"/>
      <c r="K32" s="101" t="s">
        <v>123</v>
      </c>
      <c r="L32" s="101" t="s">
        <v>31</v>
      </c>
      <c r="M32" s="102">
        <f>M31</f>
        <v>7.34</v>
      </c>
      <c r="N32" s="62"/>
      <c r="O32" s="63"/>
    </row>
    <row r="33" spans="2:14" ht="12.75">
      <c r="B33" s="212" t="s">
        <v>122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4"/>
      <c r="M33" s="95" t="s">
        <v>2</v>
      </c>
      <c r="N33" s="36"/>
    </row>
    <row r="34" spans="1:15" s="113" customFormat="1" ht="21" customHeight="1">
      <c r="A34" s="106"/>
      <c r="B34" s="106"/>
      <c r="C34" s="107"/>
      <c r="D34" s="108"/>
      <c r="E34" s="109"/>
      <c r="F34" s="109"/>
      <c r="G34" s="108"/>
      <c r="H34" s="108"/>
      <c r="I34" s="108"/>
      <c r="J34" s="110"/>
      <c r="K34" s="111" t="s">
        <v>124</v>
      </c>
      <c r="L34" s="111" t="s">
        <v>31</v>
      </c>
      <c r="M34" s="94">
        <f>SUM(M17,M23,M29,M32)</f>
        <v>9.63306980394</v>
      </c>
      <c r="N34" s="80"/>
      <c r="O34" s="112"/>
    </row>
    <row r="35" spans="1:14" s="33" customFormat="1" ht="15">
      <c r="A35" s="66"/>
      <c r="B35" s="66"/>
      <c r="C35" s="78"/>
      <c r="D35" s="78"/>
      <c r="E35" s="78"/>
      <c r="F35" s="78"/>
      <c r="G35" s="78"/>
      <c r="H35" s="78"/>
      <c r="I35" s="96"/>
      <c r="J35" s="79"/>
      <c r="K35" s="97"/>
      <c r="L35" s="37"/>
      <c r="M35" s="105"/>
      <c r="N35" s="38"/>
    </row>
    <row r="36" spans="1:15" s="67" customFormat="1" ht="36" customHeight="1">
      <c r="A36" s="67" t="s">
        <v>52</v>
      </c>
      <c r="B36" s="211" t="s">
        <v>56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76"/>
      <c r="O36" s="77"/>
    </row>
  </sheetData>
  <sheetProtection/>
  <mergeCells count="48">
    <mergeCell ref="B33:L33"/>
    <mergeCell ref="M18:M20"/>
    <mergeCell ref="K10:L10"/>
    <mergeCell ref="B4:C4"/>
    <mergeCell ref="E25:F25"/>
    <mergeCell ref="K25:L25"/>
    <mergeCell ref="K18:L20"/>
    <mergeCell ref="B22:C22"/>
    <mergeCell ref="I25:J25"/>
    <mergeCell ref="D18:D20"/>
    <mergeCell ref="G25:H25"/>
    <mergeCell ref="A2:M2"/>
    <mergeCell ref="A11:A16"/>
    <mergeCell ref="I4:J4"/>
    <mergeCell ref="D4:H4"/>
    <mergeCell ref="A5:A6"/>
    <mergeCell ref="D5:H6"/>
    <mergeCell ref="L5:L6"/>
    <mergeCell ref="A3:M3"/>
    <mergeCell ref="B10:C10"/>
    <mergeCell ref="B5:C6"/>
    <mergeCell ref="A27:A28"/>
    <mergeCell ref="B12:C12"/>
    <mergeCell ref="B18:C20"/>
    <mergeCell ref="B25:C25"/>
    <mergeCell ref="A18:A20"/>
    <mergeCell ref="A21:A22"/>
    <mergeCell ref="B21:C21"/>
    <mergeCell ref="G18:H20"/>
    <mergeCell ref="B11:C11"/>
    <mergeCell ref="A1:M1"/>
    <mergeCell ref="A7:A8"/>
    <mergeCell ref="I7:J8"/>
    <mergeCell ref="L7:L8"/>
    <mergeCell ref="M7:M8"/>
    <mergeCell ref="I5:J6"/>
    <mergeCell ref="K4:M4"/>
    <mergeCell ref="B7:H8"/>
    <mergeCell ref="I18:J20"/>
    <mergeCell ref="M5:M6"/>
    <mergeCell ref="B36:M36"/>
    <mergeCell ref="B30:H30"/>
    <mergeCell ref="B13:C13"/>
    <mergeCell ref="B14:C14"/>
    <mergeCell ref="B15:C15"/>
    <mergeCell ref="B16:C16"/>
    <mergeCell ref="I30:J30"/>
    <mergeCell ref="K30:L30"/>
  </mergeCells>
  <printOptions/>
  <pageMargins left="0.75" right="0.42" top="1" bottom="1" header="0.5" footer="0.5"/>
  <pageSetup fitToHeight="1" fitToWidth="1" horizontalDpi="600" verticalDpi="600" orientation="portrait" paperSize="9" scale="73" r:id="rId1"/>
  <headerFooter alignWithMargins="0">
    <oddHeader>&amp;C&amp;"Arial,Bold"&amp;12 5. PRIMJER POSTAVKE ANALIZE CIJENA</oddHeader>
    <oddFooter>&amp;R&amp;P /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zoomScaleSheetLayoutView="100" zoomScalePageLayoutView="0" workbookViewId="0" topLeftCell="A16">
      <selection activeCell="K40" sqref="K40"/>
    </sheetView>
  </sheetViews>
  <sheetFormatPr defaultColWidth="9.140625" defaultRowHeight="12.75"/>
  <cols>
    <col min="1" max="1" width="12.421875" style="417" customWidth="1"/>
    <col min="2" max="2" width="30.57421875" style="417" customWidth="1"/>
    <col min="3" max="3" width="4.7109375" style="153" customWidth="1"/>
    <col min="4" max="4" width="12.140625" style="199" customWidth="1"/>
    <col min="5" max="5" width="11.8515625" style="200" customWidth="1"/>
    <col min="6" max="6" width="3.28125" style="200" customWidth="1"/>
    <col min="7" max="7" width="9.421875" style="433" customWidth="1"/>
    <col min="8" max="8" width="7.57421875" style="433" customWidth="1"/>
    <col min="9" max="9" width="11.57421875" style="434" customWidth="1"/>
    <col min="10" max="10" width="2.421875" style="434" customWidth="1"/>
    <col min="11" max="11" width="13.28125" style="435" customWidth="1"/>
    <col min="12" max="12" width="2.7109375" style="435" customWidth="1"/>
    <col min="13" max="13" width="15.00390625" style="435" customWidth="1"/>
    <col min="14" max="14" width="5.28125" style="154" customWidth="1"/>
    <col min="15" max="16384" width="9.140625" style="153" customWidth="1"/>
  </cols>
  <sheetData>
    <row r="1" spans="1:15" s="315" customFormat="1" ht="33" customHeight="1">
      <c r="A1" s="313" t="s">
        <v>60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125"/>
      <c r="O1" s="314"/>
    </row>
    <row r="2" spans="1:14" s="315" customFormat="1" ht="67.5" customHeight="1">
      <c r="A2" s="316" t="s">
        <v>131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126"/>
    </row>
    <row r="3" spans="1:17" s="315" customFormat="1" ht="39" customHeight="1">
      <c r="A3" s="317" t="s">
        <v>132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127"/>
      <c r="O3" s="318"/>
      <c r="P3" s="319"/>
      <c r="Q3" s="319"/>
    </row>
    <row r="4" spans="1:17" s="132" customFormat="1" ht="40.5" customHeight="1">
      <c r="A4" s="320" t="s">
        <v>41</v>
      </c>
      <c r="B4" s="310" t="s">
        <v>27</v>
      </c>
      <c r="C4" s="311"/>
      <c r="D4" s="321" t="s">
        <v>28</v>
      </c>
      <c r="E4" s="321"/>
      <c r="F4" s="321"/>
      <c r="G4" s="321"/>
      <c r="H4" s="321"/>
      <c r="I4" s="321" t="s">
        <v>29</v>
      </c>
      <c r="J4" s="321"/>
      <c r="K4" s="321" t="s">
        <v>30</v>
      </c>
      <c r="L4" s="321"/>
      <c r="M4" s="321"/>
      <c r="N4" s="128"/>
      <c r="O4" s="130"/>
      <c r="P4" s="131"/>
      <c r="Q4" s="131"/>
    </row>
    <row r="5" spans="1:17" s="132" customFormat="1" ht="42" customHeight="1">
      <c r="A5" s="294">
        <v>1</v>
      </c>
      <c r="B5" s="272" t="s">
        <v>61</v>
      </c>
      <c r="C5" s="273"/>
      <c r="D5" s="322" t="s">
        <v>62</v>
      </c>
      <c r="E5" s="323"/>
      <c r="F5" s="323"/>
      <c r="G5" s="323"/>
      <c r="H5" s="324"/>
      <c r="I5" s="325" t="s">
        <v>63</v>
      </c>
      <c r="J5" s="326"/>
      <c r="K5" s="327" t="s">
        <v>133</v>
      </c>
      <c r="L5" s="285" t="s">
        <v>31</v>
      </c>
      <c r="M5" s="328">
        <f>0.7*35</f>
        <v>24.5</v>
      </c>
      <c r="N5" s="128"/>
      <c r="O5" s="130"/>
      <c r="P5" s="131"/>
      <c r="Q5" s="131"/>
    </row>
    <row r="6" spans="1:17" s="132" customFormat="1" ht="42" customHeight="1">
      <c r="A6" s="296"/>
      <c r="B6" s="274"/>
      <c r="C6" s="275"/>
      <c r="D6" s="329"/>
      <c r="E6" s="330"/>
      <c r="F6" s="330"/>
      <c r="G6" s="330"/>
      <c r="H6" s="331"/>
      <c r="I6" s="332"/>
      <c r="J6" s="333"/>
      <c r="K6" s="134" t="s">
        <v>64</v>
      </c>
      <c r="L6" s="334"/>
      <c r="M6" s="335"/>
      <c r="N6" s="129"/>
      <c r="O6" s="130"/>
      <c r="P6" s="131"/>
      <c r="Q6" s="131"/>
    </row>
    <row r="7" spans="1:17" s="132" customFormat="1" ht="42" customHeight="1">
      <c r="A7" s="294">
        <v>2</v>
      </c>
      <c r="B7" s="272" t="s">
        <v>65</v>
      </c>
      <c r="C7" s="273"/>
      <c r="D7" s="322" t="s">
        <v>66</v>
      </c>
      <c r="E7" s="323"/>
      <c r="F7" s="323"/>
      <c r="G7" s="323"/>
      <c r="H7" s="324"/>
      <c r="I7" s="284" t="s">
        <v>67</v>
      </c>
      <c r="J7" s="285"/>
      <c r="K7" s="327" t="s">
        <v>134</v>
      </c>
      <c r="L7" s="285" t="s">
        <v>31</v>
      </c>
      <c r="M7" s="328">
        <f>0.3*35</f>
        <v>10.5</v>
      </c>
      <c r="N7" s="128"/>
      <c r="O7" s="130"/>
      <c r="P7" s="131"/>
      <c r="Q7" s="131"/>
    </row>
    <row r="8" spans="1:17" s="132" customFormat="1" ht="42" customHeight="1">
      <c r="A8" s="296"/>
      <c r="B8" s="274"/>
      <c r="C8" s="275"/>
      <c r="D8" s="329"/>
      <c r="E8" s="330"/>
      <c r="F8" s="330"/>
      <c r="G8" s="330"/>
      <c r="H8" s="331"/>
      <c r="I8" s="336"/>
      <c r="J8" s="334"/>
      <c r="K8" s="134" t="s">
        <v>64</v>
      </c>
      <c r="L8" s="334"/>
      <c r="M8" s="335"/>
      <c r="N8" s="129"/>
      <c r="O8" s="130"/>
      <c r="P8" s="131"/>
      <c r="Q8" s="131"/>
    </row>
    <row r="9" spans="1:17" s="132" customFormat="1" ht="42" customHeight="1">
      <c r="A9" s="294">
        <v>3</v>
      </c>
      <c r="B9" s="272" t="s">
        <v>78</v>
      </c>
      <c r="C9" s="273"/>
      <c r="D9" s="322" t="s">
        <v>80</v>
      </c>
      <c r="E9" s="323"/>
      <c r="F9" s="323"/>
      <c r="G9" s="323"/>
      <c r="H9" s="324"/>
      <c r="I9" s="284" t="s">
        <v>79</v>
      </c>
      <c r="J9" s="285"/>
      <c r="K9" s="327" t="s">
        <v>118</v>
      </c>
      <c r="L9" s="285" t="s">
        <v>31</v>
      </c>
      <c r="M9" s="292">
        <f>2.5</f>
        <v>2.5</v>
      </c>
      <c r="N9" s="128"/>
      <c r="O9" s="130"/>
      <c r="P9" s="131"/>
      <c r="Q9" s="131"/>
    </row>
    <row r="10" spans="1:17" s="132" customFormat="1" ht="42" customHeight="1">
      <c r="A10" s="296"/>
      <c r="B10" s="274"/>
      <c r="C10" s="275"/>
      <c r="D10" s="329"/>
      <c r="E10" s="330"/>
      <c r="F10" s="330"/>
      <c r="G10" s="330"/>
      <c r="H10" s="331"/>
      <c r="I10" s="336"/>
      <c r="J10" s="334"/>
      <c r="K10" s="134" t="s">
        <v>64</v>
      </c>
      <c r="L10" s="334"/>
      <c r="M10" s="337"/>
      <c r="N10" s="129"/>
      <c r="O10" s="130"/>
      <c r="P10" s="131"/>
      <c r="Q10" s="131"/>
    </row>
    <row r="11" spans="1:17" s="132" customFormat="1" ht="42" customHeight="1">
      <c r="A11" s="294">
        <v>4</v>
      </c>
      <c r="B11" s="272" t="s">
        <v>101</v>
      </c>
      <c r="C11" s="273"/>
      <c r="D11" s="322" t="s">
        <v>117</v>
      </c>
      <c r="E11" s="323"/>
      <c r="F11" s="323"/>
      <c r="G11" s="323"/>
      <c r="H11" s="324"/>
      <c r="I11" s="284" t="s">
        <v>102</v>
      </c>
      <c r="J11" s="285"/>
      <c r="K11" s="327" t="s">
        <v>119</v>
      </c>
      <c r="L11" s="285" t="s">
        <v>31</v>
      </c>
      <c r="M11" s="292">
        <v>1</v>
      </c>
      <c r="N11" s="128"/>
      <c r="O11" s="130"/>
      <c r="P11" s="131"/>
      <c r="Q11" s="131"/>
    </row>
    <row r="12" spans="1:17" s="132" customFormat="1" ht="42" customHeight="1">
      <c r="A12" s="296"/>
      <c r="B12" s="274"/>
      <c r="C12" s="275"/>
      <c r="D12" s="329"/>
      <c r="E12" s="330"/>
      <c r="F12" s="330"/>
      <c r="G12" s="330"/>
      <c r="H12" s="331"/>
      <c r="I12" s="336"/>
      <c r="J12" s="334"/>
      <c r="K12" s="134" t="s">
        <v>64</v>
      </c>
      <c r="L12" s="334"/>
      <c r="M12" s="337"/>
      <c r="N12" s="129"/>
      <c r="O12" s="130"/>
      <c r="P12" s="131"/>
      <c r="Q12" s="131"/>
    </row>
    <row r="13" spans="1:17" s="132" customFormat="1" ht="42" customHeight="1">
      <c r="A13" s="294">
        <v>5</v>
      </c>
      <c r="B13" s="272" t="s">
        <v>103</v>
      </c>
      <c r="C13" s="273"/>
      <c r="D13" s="322" t="s">
        <v>104</v>
      </c>
      <c r="E13" s="323"/>
      <c r="F13" s="323"/>
      <c r="G13" s="323"/>
      <c r="H13" s="324"/>
      <c r="I13" s="284" t="s">
        <v>96</v>
      </c>
      <c r="J13" s="285"/>
      <c r="K13" s="327" t="s">
        <v>64</v>
      </c>
      <c r="L13" s="285" t="s">
        <v>31</v>
      </c>
      <c r="M13" s="292">
        <v>1</v>
      </c>
      <c r="N13" s="128"/>
      <c r="O13" s="130"/>
      <c r="P13" s="131"/>
      <c r="Q13" s="131"/>
    </row>
    <row r="14" spans="1:17" s="132" customFormat="1" ht="42" customHeight="1">
      <c r="A14" s="296"/>
      <c r="B14" s="274"/>
      <c r="C14" s="275"/>
      <c r="D14" s="329"/>
      <c r="E14" s="330"/>
      <c r="F14" s="330"/>
      <c r="G14" s="330"/>
      <c r="H14" s="331"/>
      <c r="I14" s="336"/>
      <c r="J14" s="334"/>
      <c r="K14" s="134" t="s">
        <v>64</v>
      </c>
      <c r="L14" s="334"/>
      <c r="M14" s="337"/>
      <c r="N14" s="129"/>
      <c r="O14" s="130"/>
      <c r="P14" s="131"/>
      <c r="Q14" s="131"/>
    </row>
    <row r="15" spans="1:17" s="132" customFormat="1" ht="16.5" customHeight="1">
      <c r="A15" s="294">
        <v>6</v>
      </c>
      <c r="B15" s="297" t="s">
        <v>87</v>
      </c>
      <c r="C15" s="298"/>
      <c r="D15" s="166" t="s">
        <v>91</v>
      </c>
      <c r="E15" s="167" t="s">
        <v>92</v>
      </c>
      <c r="F15" s="167" t="s">
        <v>93</v>
      </c>
      <c r="G15" s="338" t="s">
        <v>94</v>
      </c>
      <c r="H15" s="339" t="s">
        <v>7</v>
      </c>
      <c r="I15" s="284" t="s">
        <v>96</v>
      </c>
      <c r="J15" s="285"/>
      <c r="K15" s="288" t="s">
        <v>64</v>
      </c>
      <c r="L15" s="285" t="s">
        <v>31</v>
      </c>
      <c r="M15" s="292">
        <v>1</v>
      </c>
      <c r="N15" s="129"/>
      <c r="O15" s="130"/>
      <c r="P15" s="131"/>
      <c r="Q15" s="131"/>
    </row>
    <row r="16" spans="1:17" s="132" customFormat="1" ht="16.5" customHeight="1">
      <c r="A16" s="295"/>
      <c r="B16" s="299"/>
      <c r="C16" s="300"/>
      <c r="D16" s="168" t="s">
        <v>88</v>
      </c>
      <c r="E16" s="167">
        <v>30</v>
      </c>
      <c r="F16" s="169">
        <v>1</v>
      </c>
      <c r="G16" s="340">
        <f>MIN(G17:G18)</f>
        <v>12.7</v>
      </c>
      <c r="H16" s="202">
        <f>ROUND(1/E16,4)</f>
        <v>0.0333</v>
      </c>
      <c r="I16" s="286"/>
      <c r="J16" s="287"/>
      <c r="K16" s="289"/>
      <c r="L16" s="287"/>
      <c r="M16" s="293"/>
      <c r="N16" s="129"/>
      <c r="O16" s="130"/>
      <c r="P16" s="131"/>
      <c r="Q16" s="131"/>
    </row>
    <row r="17" spans="1:17" s="132" customFormat="1" ht="16.5" customHeight="1">
      <c r="A17" s="295"/>
      <c r="B17" s="299"/>
      <c r="C17" s="300"/>
      <c r="D17" s="168" t="s">
        <v>89</v>
      </c>
      <c r="E17" s="170" t="s">
        <v>128</v>
      </c>
      <c r="F17" s="169" t="s">
        <v>95</v>
      </c>
      <c r="G17" s="340">
        <f>E17*F17</f>
        <v>128853</v>
      </c>
      <c r="H17" s="281">
        <f>ROUND(1/MIN(G16:G18),4)</f>
        <v>0.0787</v>
      </c>
      <c r="I17" s="286"/>
      <c r="J17" s="287"/>
      <c r="K17" s="290" t="s">
        <v>64</v>
      </c>
      <c r="L17" s="287"/>
      <c r="M17" s="293"/>
      <c r="N17" s="128"/>
      <c r="O17" s="130"/>
      <c r="P17" s="131"/>
      <c r="Q17" s="131"/>
    </row>
    <row r="18" spans="1:17" s="132" customFormat="1" ht="16.5" customHeight="1">
      <c r="A18" s="295"/>
      <c r="B18" s="299"/>
      <c r="C18" s="300"/>
      <c r="D18" s="171" t="s">
        <v>90</v>
      </c>
      <c r="E18" s="172" t="s">
        <v>129</v>
      </c>
      <c r="F18" s="173">
        <v>1</v>
      </c>
      <c r="G18" s="341">
        <v>12.7</v>
      </c>
      <c r="H18" s="281"/>
      <c r="I18" s="286"/>
      <c r="J18" s="287"/>
      <c r="K18" s="291"/>
      <c r="L18" s="287"/>
      <c r="M18" s="293"/>
      <c r="N18" s="128"/>
      <c r="O18" s="130"/>
      <c r="P18" s="131"/>
      <c r="Q18" s="131"/>
    </row>
    <row r="19" spans="1:17" s="132" customFormat="1" ht="16.5" customHeight="1">
      <c r="A19" s="295"/>
      <c r="B19" s="299"/>
      <c r="C19" s="300"/>
      <c r="D19" s="277" t="s">
        <v>98</v>
      </c>
      <c r="E19" s="278"/>
      <c r="F19" s="279">
        <v>1</v>
      </c>
      <c r="G19" s="280">
        <v>1350</v>
      </c>
      <c r="H19" s="281">
        <f>ROUND(1/G19,4)</f>
        <v>0.0007</v>
      </c>
      <c r="I19" s="282" t="s">
        <v>99</v>
      </c>
      <c r="J19" s="283"/>
      <c r="K19" s="133" t="s">
        <v>120</v>
      </c>
      <c r="L19" s="283" t="s">
        <v>31</v>
      </c>
      <c r="M19" s="276">
        <f>I26+I28</f>
        <v>36.4</v>
      </c>
      <c r="N19" s="128"/>
      <c r="O19" s="130"/>
      <c r="P19" s="131"/>
      <c r="Q19" s="131"/>
    </row>
    <row r="20" spans="1:17" s="132" customFormat="1" ht="25.5" customHeight="1">
      <c r="A20" s="295"/>
      <c r="B20" s="299"/>
      <c r="C20" s="300"/>
      <c r="D20" s="277"/>
      <c r="E20" s="278"/>
      <c r="F20" s="279"/>
      <c r="G20" s="280"/>
      <c r="H20" s="281"/>
      <c r="I20" s="282"/>
      <c r="J20" s="283"/>
      <c r="K20" s="134" t="s">
        <v>64</v>
      </c>
      <c r="L20" s="283"/>
      <c r="M20" s="276"/>
      <c r="N20" s="128"/>
      <c r="O20" s="130"/>
      <c r="P20" s="131"/>
      <c r="Q20" s="131"/>
    </row>
    <row r="21" spans="1:17" s="132" customFormat="1" ht="16.5" customHeight="1">
      <c r="A21" s="295"/>
      <c r="B21" s="299"/>
      <c r="C21" s="300"/>
      <c r="D21" s="277" t="s">
        <v>97</v>
      </c>
      <c r="E21" s="278"/>
      <c r="F21" s="279">
        <v>1</v>
      </c>
      <c r="G21" s="280">
        <v>1.5</v>
      </c>
      <c r="H21" s="281">
        <f>ROUND(1/G21,4)</f>
        <v>0.6667</v>
      </c>
      <c r="I21" s="282" t="s">
        <v>100</v>
      </c>
      <c r="J21" s="283"/>
      <c r="K21" s="133" t="s">
        <v>121</v>
      </c>
      <c r="L21" s="283" t="s">
        <v>31</v>
      </c>
      <c r="M21" s="276">
        <f>I31+I33</f>
        <v>0.16749999999999998</v>
      </c>
      <c r="N21" s="128"/>
      <c r="O21" s="130"/>
      <c r="P21" s="131"/>
      <c r="Q21" s="131"/>
    </row>
    <row r="22" spans="1:17" s="132" customFormat="1" ht="24.75" customHeight="1">
      <c r="A22" s="296"/>
      <c r="B22" s="301"/>
      <c r="C22" s="302"/>
      <c r="D22" s="277"/>
      <c r="E22" s="278"/>
      <c r="F22" s="279">
        <v>1</v>
      </c>
      <c r="G22" s="280"/>
      <c r="H22" s="281"/>
      <c r="I22" s="282"/>
      <c r="J22" s="283"/>
      <c r="K22" s="134" t="s">
        <v>64</v>
      </c>
      <c r="L22" s="283"/>
      <c r="M22" s="276"/>
      <c r="N22" s="129"/>
      <c r="O22" s="130"/>
      <c r="P22" s="131"/>
      <c r="Q22" s="131"/>
    </row>
    <row r="23" spans="1:17" s="344" customFormat="1" ht="24.75" customHeight="1">
      <c r="A23" s="342"/>
      <c r="B23" s="342"/>
      <c r="C23" s="135"/>
      <c r="D23" s="174"/>
      <c r="E23" s="174"/>
      <c r="F23" s="174"/>
      <c r="G23" s="343"/>
      <c r="H23" s="343"/>
      <c r="I23" s="343"/>
      <c r="K23" s="343"/>
      <c r="L23" s="343"/>
      <c r="M23" s="343"/>
      <c r="N23" s="136"/>
      <c r="O23" s="345"/>
      <c r="P23" s="135"/>
      <c r="Q23" s="135"/>
    </row>
    <row r="24" spans="1:15" ht="45" customHeight="1">
      <c r="A24" s="320" t="s">
        <v>41</v>
      </c>
      <c r="B24" s="346" t="s">
        <v>0</v>
      </c>
      <c r="C24" s="347"/>
      <c r="D24" s="175" t="s">
        <v>58</v>
      </c>
      <c r="E24" s="176" t="s">
        <v>1</v>
      </c>
      <c r="F24" s="177"/>
      <c r="G24" s="348" t="s">
        <v>3</v>
      </c>
      <c r="H24" s="349"/>
      <c r="I24" s="348" t="s">
        <v>33</v>
      </c>
      <c r="J24" s="350"/>
      <c r="K24" s="351" t="s">
        <v>24</v>
      </c>
      <c r="L24" s="352"/>
      <c r="M24" s="353" t="s">
        <v>2</v>
      </c>
      <c r="N24" s="137"/>
      <c r="O24" s="354"/>
    </row>
    <row r="25" spans="1:14" s="358" customFormat="1" ht="24" customHeight="1">
      <c r="A25" s="328">
        <f>A5</f>
        <v>1</v>
      </c>
      <c r="B25" s="355" t="s">
        <v>18</v>
      </c>
      <c r="C25" s="356"/>
      <c r="D25" s="178" t="s">
        <v>19</v>
      </c>
      <c r="E25" s="179" t="s">
        <v>20</v>
      </c>
      <c r="F25" s="180"/>
      <c r="G25" s="357" t="s">
        <v>21</v>
      </c>
      <c r="I25" s="357" t="s">
        <v>57</v>
      </c>
      <c r="J25" s="357"/>
      <c r="K25" s="357" t="s">
        <v>22</v>
      </c>
      <c r="L25" s="357"/>
      <c r="M25" s="359" t="s">
        <v>23</v>
      </c>
      <c r="N25" s="138"/>
    </row>
    <row r="26" spans="1:15" ht="24" customHeight="1">
      <c r="A26" s="360"/>
      <c r="B26" s="306" t="s">
        <v>76</v>
      </c>
      <c r="C26" s="268"/>
      <c r="D26" s="117" t="s">
        <v>9</v>
      </c>
      <c r="E26" s="118">
        <v>1.04</v>
      </c>
      <c r="F26" s="119" t="s">
        <v>32</v>
      </c>
      <c r="G26" s="140">
        <f>M$5</f>
        <v>24.5</v>
      </c>
      <c r="H26" s="140" t="s">
        <v>31</v>
      </c>
      <c r="I26" s="361">
        <f aca="true" t="shared" si="0" ref="I26:I36">ROUND(E26*G26,4)</f>
        <v>25.48</v>
      </c>
      <c r="J26" s="140" t="s">
        <v>32</v>
      </c>
      <c r="K26" s="140">
        <v>0.7</v>
      </c>
      <c r="L26" s="140" t="s">
        <v>31</v>
      </c>
      <c r="M26" s="141">
        <f>ROUND(I26*K26,2)</f>
        <v>17.84</v>
      </c>
      <c r="N26" s="137"/>
      <c r="O26" s="354"/>
    </row>
    <row r="27" spans="1:15" ht="24" customHeight="1">
      <c r="A27" s="335"/>
      <c r="B27" s="307" t="s">
        <v>68</v>
      </c>
      <c r="C27" s="268"/>
      <c r="D27" s="117" t="s">
        <v>9</v>
      </c>
      <c r="E27" s="118">
        <v>0.0032</v>
      </c>
      <c r="F27" s="119" t="s">
        <v>32</v>
      </c>
      <c r="G27" s="140">
        <f>M$5</f>
        <v>24.5</v>
      </c>
      <c r="H27" s="140" t="s">
        <v>31</v>
      </c>
      <c r="I27" s="361">
        <f t="shared" si="0"/>
        <v>0.0784</v>
      </c>
      <c r="J27" s="140" t="s">
        <v>32</v>
      </c>
      <c r="K27" s="140">
        <v>0.65</v>
      </c>
      <c r="L27" s="140" t="s">
        <v>31</v>
      </c>
      <c r="M27" s="141">
        <f>ROUND(I27*K27,2)</f>
        <v>0.05</v>
      </c>
      <c r="N27" s="137"/>
      <c r="O27" s="354"/>
    </row>
    <row r="28" spans="1:15" ht="24" customHeight="1">
      <c r="A28" s="328">
        <f>A7</f>
        <v>2</v>
      </c>
      <c r="B28" s="306" t="s">
        <v>77</v>
      </c>
      <c r="C28" s="268"/>
      <c r="D28" s="117" t="s">
        <v>9</v>
      </c>
      <c r="E28" s="118">
        <v>1.04</v>
      </c>
      <c r="F28" s="119" t="s">
        <v>32</v>
      </c>
      <c r="G28" s="140">
        <f>M$7</f>
        <v>10.5</v>
      </c>
      <c r="H28" s="140" t="s">
        <v>31</v>
      </c>
      <c r="I28" s="361">
        <f t="shared" si="0"/>
        <v>10.92</v>
      </c>
      <c r="J28" s="140" t="s">
        <v>32</v>
      </c>
      <c r="K28" s="140">
        <v>0.7</v>
      </c>
      <c r="L28" s="140" t="s">
        <v>31</v>
      </c>
      <c r="M28" s="141">
        <f>ROUND(I28*K28,2)</f>
        <v>7.64</v>
      </c>
      <c r="N28" s="137"/>
      <c r="O28" s="354"/>
    </row>
    <row r="29" spans="1:15" ht="24" customHeight="1">
      <c r="A29" s="335"/>
      <c r="B29" s="307" t="s">
        <v>68</v>
      </c>
      <c r="C29" s="268"/>
      <c r="D29" s="117" t="s">
        <v>9</v>
      </c>
      <c r="E29" s="118">
        <v>0.0032</v>
      </c>
      <c r="F29" s="119" t="s">
        <v>32</v>
      </c>
      <c r="G29" s="140">
        <f>M$7</f>
        <v>10.5</v>
      </c>
      <c r="H29" s="140" t="s">
        <v>31</v>
      </c>
      <c r="I29" s="361">
        <f t="shared" si="0"/>
        <v>0.0336</v>
      </c>
      <c r="J29" s="140" t="s">
        <v>32</v>
      </c>
      <c r="K29" s="140">
        <v>0.65</v>
      </c>
      <c r="L29" s="140" t="s">
        <v>31</v>
      </c>
      <c r="M29" s="141">
        <f>ROUND(I29*K29,2)</f>
        <v>0.02</v>
      </c>
      <c r="N29" s="137"/>
      <c r="O29" s="354"/>
    </row>
    <row r="30" spans="1:15" ht="24" customHeight="1">
      <c r="A30" s="328">
        <f>A9</f>
        <v>3</v>
      </c>
      <c r="B30" s="362" t="s">
        <v>13</v>
      </c>
      <c r="C30" s="363"/>
      <c r="D30" s="120" t="s">
        <v>115</v>
      </c>
      <c r="E30" s="118">
        <v>0.0045</v>
      </c>
      <c r="F30" s="119" t="s">
        <v>32</v>
      </c>
      <c r="G30" s="140">
        <f aca="true" t="shared" si="1" ref="G30:G36">M$9</f>
        <v>2.5</v>
      </c>
      <c r="H30" s="140" t="s">
        <v>31</v>
      </c>
      <c r="I30" s="361">
        <f t="shared" si="0"/>
        <v>0.0113</v>
      </c>
      <c r="J30" s="140" t="s">
        <v>32</v>
      </c>
      <c r="K30" s="140">
        <v>165</v>
      </c>
      <c r="L30" s="140" t="s">
        <v>31</v>
      </c>
      <c r="M30" s="141">
        <f>ROUND(I30*K30,2)</f>
        <v>1.86</v>
      </c>
      <c r="N30" s="137"/>
      <c r="O30" s="354"/>
    </row>
    <row r="31" spans="1:15" ht="24" customHeight="1">
      <c r="A31" s="360"/>
      <c r="B31" s="364"/>
      <c r="C31" s="365"/>
      <c r="D31" s="120" t="s">
        <v>116</v>
      </c>
      <c r="E31" s="118">
        <v>0.032</v>
      </c>
      <c r="F31" s="119" t="s">
        <v>32</v>
      </c>
      <c r="G31" s="140">
        <f t="shared" si="1"/>
        <v>2.5</v>
      </c>
      <c r="H31" s="140" t="s">
        <v>31</v>
      </c>
      <c r="I31" s="361">
        <f t="shared" si="0"/>
        <v>0.08</v>
      </c>
      <c r="J31" s="140"/>
      <c r="K31" s="140"/>
      <c r="L31" s="140"/>
      <c r="M31" s="141"/>
      <c r="N31" s="137"/>
      <c r="O31" s="354"/>
    </row>
    <row r="32" spans="1:15" ht="24" customHeight="1">
      <c r="A32" s="360"/>
      <c r="B32" s="362" t="s">
        <v>14</v>
      </c>
      <c r="C32" s="363"/>
      <c r="D32" s="120" t="s">
        <v>115</v>
      </c>
      <c r="E32" s="118">
        <v>0.0035</v>
      </c>
      <c r="F32" s="119" t="s">
        <v>32</v>
      </c>
      <c r="G32" s="140">
        <f t="shared" si="1"/>
        <v>2.5</v>
      </c>
      <c r="H32" s="140" t="s">
        <v>31</v>
      </c>
      <c r="I32" s="361">
        <f t="shared" si="0"/>
        <v>0.0088</v>
      </c>
      <c r="J32" s="140" t="s">
        <v>32</v>
      </c>
      <c r="K32" s="140">
        <v>300</v>
      </c>
      <c r="L32" s="140" t="s">
        <v>31</v>
      </c>
      <c r="M32" s="141">
        <f>ROUND(I32*K32,2)</f>
        <v>2.64</v>
      </c>
      <c r="N32" s="137"/>
      <c r="O32" s="354"/>
    </row>
    <row r="33" spans="1:15" ht="24" customHeight="1">
      <c r="A33" s="360"/>
      <c r="B33" s="364"/>
      <c r="C33" s="365"/>
      <c r="D33" s="120" t="s">
        <v>116</v>
      </c>
      <c r="E33" s="118">
        <v>0.035</v>
      </c>
      <c r="F33" s="119" t="s">
        <v>32</v>
      </c>
      <c r="G33" s="140">
        <f t="shared" si="1"/>
        <v>2.5</v>
      </c>
      <c r="H33" s="140" t="s">
        <v>31</v>
      </c>
      <c r="I33" s="361">
        <f t="shared" si="0"/>
        <v>0.0875</v>
      </c>
      <c r="J33" s="140"/>
      <c r="K33" s="140"/>
      <c r="L33" s="140"/>
      <c r="M33" s="141"/>
      <c r="N33" s="137"/>
      <c r="O33" s="354"/>
    </row>
    <row r="34" spans="1:15" ht="24" customHeight="1">
      <c r="A34" s="360"/>
      <c r="B34" s="307" t="s">
        <v>68</v>
      </c>
      <c r="C34" s="268"/>
      <c r="D34" s="117" t="s">
        <v>9</v>
      </c>
      <c r="E34" s="118">
        <v>0.07</v>
      </c>
      <c r="F34" s="119" t="s">
        <v>32</v>
      </c>
      <c r="G34" s="140">
        <f t="shared" si="1"/>
        <v>2.5</v>
      </c>
      <c r="H34" s="140" t="s">
        <v>31</v>
      </c>
      <c r="I34" s="361">
        <f t="shared" si="0"/>
        <v>0.175</v>
      </c>
      <c r="J34" s="140" t="s">
        <v>32</v>
      </c>
      <c r="K34" s="140">
        <v>0.65</v>
      </c>
      <c r="L34" s="140" t="s">
        <v>31</v>
      </c>
      <c r="M34" s="141">
        <f aca="true" t="shared" si="2" ref="M34:M39">ROUND(I34*K34,2)</f>
        <v>0.11</v>
      </c>
      <c r="N34" s="137"/>
      <c r="O34" s="354"/>
    </row>
    <row r="35" spans="1:15" ht="24" customHeight="1">
      <c r="A35" s="360"/>
      <c r="B35" s="306" t="s">
        <v>15</v>
      </c>
      <c r="C35" s="268"/>
      <c r="D35" s="117" t="s">
        <v>9</v>
      </c>
      <c r="E35" s="118">
        <v>0.15</v>
      </c>
      <c r="F35" s="119" t="s">
        <v>32</v>
      </c>
      <c r="G35" s="140">
        <f t="shared" si="1"/>
        <v>2.5</v>
      </c>
      <c r="H35" s="140" t="s">
        <v>31</v>
      </c>
      <c r="I35" s="361">
        <f t="shared" si="0"/>
        <v>0.375</v>
      </c>
      <c r="J35" s="140" t="s">
        <v>32</v>
      </c>
      <c r="K35" s="140">
        <v>1</v>
      </c>
      <c r="L35" s="140" t="s">
        <v>31</v>
      </c>
      <c r="M35" s="141">
        <f t="shared" si="2"/>
        <v>0.38</v>
      </c>
      <c r="N35" s="137"/>
      <c r="O35" s="354"/>
    </row>
    <row r="36" spans="1:15" ht="24" customHeight="1">
      <c r="A36" s="335"/>
      <c r="B36" s="306" t="s">
        <v>16</v>
      </c>
      <c r="C36" s="268"/>
      <c r="D36" s="117" t="s">
        <v>9</v>
      </c>
      <c r="E36" s="118">
        <v>0.1</v>
      </c>
      <c r="F36" s="119" t="s">
        <v>32</v>
      </c>
      <c r="G36" s="140">
        <f t="shared" si="1"/>
        <v>2.5</v>
      </c>
      <c r="H36" s="140" t="s">
        <v>31</v>
      </c>
      <c r="I36" s="361">
        <f t="shared" si="0"/>
        <v>0.25</v>
      </c>
      <c r="J36" s="140" t="s">
        <v>32</v>
      </c>
      <c r="K36" s="140">
        <v>1</v>
      </c>
      <c r="L36" s="140" t="s">
        <v>31</v>
      </c>
      <c r="M36" s="141">
        <f t="shared" si="2"/>
        <v>0.25</v>
      </c>
      <c r="N36" s="137"/>
      <c r="O36" s="354"/>
    </row>
    <row r="37" spans="1:15" ht="24" customHeight="1">
      <c r="A37" s="328">
        <f>A11</f>
        <v>4</v>
      </c>
      <c r="B37" s="306" t="s">
        <v>105</v>
      </c>
      <c r="C37" s="268"/>
      <c r="D37" s="117" t="s">
        <v>9</v>
      </c>
      <c r="E37" s="118">
        <v>380</v>
      </c>
      <c r="F37" s="119" t="s">
        <v>32</v>
      </c>
      <c r="G37" s="140">
        <f>M$11</f>
        <v>1</v>
      </c>
      <c r="H37" s="140" t="s">
        <v>31</v>
      </c>
      <c r="I37" s="361">
        <f>ROUND(E37*G37,4)</f>
        <v>380</v>
      </c>
      <c r="J37" s="140" t="s">
        <v>32</v>
      </c>
      <c r="K37" s="140">
        <v>0.2</v>
      </c>
      <c r="L37" s="140" t="s">
        <v>31</v>
      </c>
      <c r="M37" s="141">
        <f t="shared" si="2"/>
        <v>76</v>
      </c>
      <c r="N37" s="137"/>
      <c r="O37" s="354"/>
    </row>
    <row r="38" spans="1:15" ht="24" customHeight="1">
      <c r="A38" s="360"/>
      <c r="B38" s="306" t="s">
        <v>12</v>
      </c>
      <c r="C38" s="268"/>
      <c r="D38" s="117" t="s">
        <v>106</v>
      </c>
      <c r="E38" s="118">
        <v>1.25</v>
      </c>
      <c r="F38" s="119" t="s">
        <v>32</v>
      </c>
      <c r="G38" s="140">
        <f>M$11</f>
        <v>1</v>
      </c>
      <c r="H38" s="140" t="s">
        <v>31</v>
      </c>
      <c r="I38" s="361">
        <f>ROUND(E38*G38,4)</f>
        <v>1.25</v>
      </c>
      <c r="J38" s="140" t="s">
        <v>32</v>
      </c>
      <c r="K38" s="140">
        <v>30</v>
      </c>
      <c r="L38" s="140" t="s">
        <v>31</v>
      </c>
      <c r="M38" s="141">
        <f t="shared" si="2"/>
        <v>37.5</v>
      </c>
      <c r="N38" s="137"/>
      <c r="O38" s="354"/>
    </row>
    <row r="39" spans="1:15" ht="24" customHeight="1">
      <c r="A39" s="335"/>
      <c r="B39" s="306" t="s">
        <v>11</v>
      </c>
      <c r="C39" s="268"/>
      <c r="D39" s="117" t="s">
        <v>106</v>
      </c>
      <c r="E39" s="118">
        <v>0.16</v>
      </c>
      <c r="F39" s="119" t="s">
        <v>32</v>
      </c>
      <c r="G39" s="140">
        <f>M$11</f>
        <v>1</v>
      </c>
      <c r="H39" s="140" t="s">
        <v>31</v>
      </c>
      <c r="I39" s="361">
        <f>ROUND(E39*G39,4)</f>
        <v>0.16</v>
      </c>
      <c r="J39" s="140" t="s">
        <v>32</v>
      </c>
      <c r="K39" s="140">
        <v>4</v>
      </c>
      <c r="L39" s="140" t="s">
        <v>31</v>
      </c>
      <c r="M39" s="141">
        <f t="shared" si="2"/>
        <v>0.64</v>
      </c>
      <c r="N39" s="137"/>
      <c r="O39" s="354"/>
    </row>
    <row r="40" spans="1:15" s="369" customFormat="1" ht="36" customHeight="1">
      <c r="A40" s="366"/>
      <c r="B40" s="366"/>
      <c r="C40" s="142"/>
      <c r="D40" s="121"/>
      <c r="E40" s="122"/>
      <c r="F40" s="122"/>
      <c r="G40" s="143"/>
      <c r="H40" s="143"/>
      <c r="I40" s="143"/>
      <c r="J40" s="367"/>
      <c r="K40" s="145" t="s">
        <v>34</v>
      </c>
      <c r="L40" s="145" t="s">
        <v>31</v>
      </c>
      <c r="M40" s="144">
        <f>SUM(M26:M36)</f>
        <v>30.79</v>
      </c>
      <c r="N40" s="146"/>
      <c r="O40" s="368"/>
    </row>
    <row r="41" spans="1:14" ht="15" customHeight="1">
      <c r="A41" s="370" t="s">
        <v>41</v>
      </c>
      <c r="B41" s="371" t="s">
        <v>5</v>
      </c>
      <c r="C41" s="372"/>
      <c r="D41" s="303" t="s">
        <v>58</v>
      </c>
      <c r="E41" s="181" t="s">
        <v>37</v>
      </c>
      <c r="F41" s="182"/>
      <c r="G41" s="373" t="s">
        <v>3</v>
      </c>
      <c r="H41" s="374"/>
      <c r="I41" s="373" t="s">
        <v>33</v>
      </c>
      <c r="J41" s="374"/>
      <c r="K41" s="375" t="s">
        <v>38</v>
      </c>
      <c r="L41" s="376"/>
      <c r="M41" s="375" t="s">
        <v>2</v>
      </c>
      <c r="N41" s="137"/>
    </row>
    <row r="42" spans="1:14" ht="15" customHeight="1">
      <c r="A42" s="370"/>
      <c r="B42" s="377"/>
      <c r="C42" s="378"/>
      <c r="D42" s="304"/>
      <c r="E42" s="183" t="s">
        <v>130</v>
      </c>
      <c r="F42" s="184"/>
      <c r="G42" s="379"/>
      <c r="H42" s="380"/>
      <c r="I42" s="379"/>
      <c r="J42" s="380"/>
      <c r="K42" s="381"/>
      <c r="L42" s="382"/>
      <c r="M42" s="381"/>
      <c r="N42" s="137"/>
    </row>
    <row r="43" spans="1:15" ht="15" customHeight="1">
      <c r="A43" s="370"/>
      <c r="B43" s="383"/>
      <c r="C43" s="384"/>
      <c r="D43" s="305"/>
      <c r="E43" s="185" t="s">
        <v>40</v>
      </c>
      <c r="F43" s="186"/>
      <c r="G43" s="385"/>
      <c r="H43" s="386"/>
      <c r="I43" s="385"/>
      <c r="J43" s="386"/>
      <c r="K43" s="387"/>
      <c r="L43" s="388"/>
      <c r="M43" s="387"/>
      <c r="N43" s="137"/>
      <c r="O43" s="354"/>
    </row>
    <row r="44" spans="1:15" s="150" customFormat="1" ht="19.5" customHeight="1">
      <c r="A44" s="269">
        <f>A15</f>
        <v>6</v>
      </c>
      <c r="B44" s="267" t="str">
        <f>D16</f>
        <v>CFB</v>
      </c>
      <c r="C44" s="268"/>
      <c r="D44" s="123" t="s">
        <v>59</v>
      </c>
      <c r="E44" s="124">
        <f>F16*H$16</f>
        <v>0.0333</v>
      </c>
      <c r="F44" s="119" t="s">
        <v>32</v>
      </c>
      <c r="G44" s="140">
        <f>M$15</f>
        <v>1</v>
      </c>
      <c r="H44" s="148" t="s">
        <v>31</v>
      </c>
      <c r="I44" s="361">
        <f>ROUND(E44*G44,4)</f>
        <v>0.0333</v>
      </c>
      <c r="J44" s="140" t="s">
        <v>32</v>
      </c>
      <c r="K44" s="140">
        <v>45.03</v>
      </c>
      <c r="L44" s="140"/>
      <c r="M44" s="141">
        <f>E44*I44*G44*K44</f>
        <v>0.04993331670000001</v>
      </c>
      <c r="N44" s="137"/>
      <c r="O44" s="149"/>
    </row>
    <row r="45" spans="1:14" ht="19.5" customHeight="1">
      <c r="A45" s="270"/>
      <c r="B45" s="267" t="str">
        <f>D17</f>
        <v>automikser</v>
      </c>
      <c r="C45" s="268"/>
      <c r="D45" s="123" t="s">
        <v>59</v>
      </c>
      <c r="E45" s="124">
        <f>F17*H$17</f>
        <v>0.23610000000000003</v>
      </c>
      <c r="F45" s="119" t="s">
        <v>32</v>
      </c>
      <c r="G45" s="140">
        <f>M$15</f>
        <v>1</v>
      </c>
      <c r="H45" s="151" t="s">
        <v>31</v>
      </c>
      <c r="I45" s="361">
        <f>ROUND(E45*G45,4)</f>
        <v>0.2361</v>
      </c>
      <c r="J45" s="140" t="s">
        <v>32</v>
      </c>
      <c r="K45" s="152">
        <v>37.07</v>
      </c>
      <c r="L45" s="152"/>
      <c r="M45" s="141">
        <f>E45*I45*G45*K45</f>
        <v>2.0664007947000003</v>
      </c>
      <c r="N45" s="137"/>
    </row>
    <row r="46" spans="1:14" ht="19.5" customHeight="1">
      <c r="A46" s="270"/>
      <c r="B46" s="267" t="str">
        <f>D18</f>
        <v>pumpa</v>
      </c>
      <c r="C46" s="268"/>
      <c r="D46" s="123" t="s">
        <v>59</v>
      </c>
      <c r="E46" s="124">
        <f>F18*H$17</f>
        <v>0.0787</v>
      </c>
      <c r="F46" s="119" t="s">
        <v>32</v>
      </c>
      <c r="G46" s="140">
        <f>M$15</f>
        <v>1</v>
      </c>
      <c r="H46" s="151" t="s">
        <v>31</v>
      </c>
      <c r="I46" s="361">
        <f>ROUND(E46*G46,4)</f>
        <v>0.0787</v>
      </c>
      <c r="J46" s="140" t="s">
        <v>32</v>
      </c>
      <c r="K46" s="152">
        <v>38.07</v>
      </c>
      <c r="L46" s="152"/>
      <c r="M46" s="141">
        <f>E46*I46*G46*K46</f>
        <v>0.23579377830000003</v>
      </c>
      <c r="N46" s="137"/>
    </row>
    <row r="47" spans="1:14" ht="19.5" customHeight="1">
      <c r="A47" s="270"/>
      <c r="B47" s="267" t="str">
        <f>D19</f>
        <v>TD -prenos armature</v>
      </c>
      <c r="C47" s="268"/>
      <c r="D47" s="123" t="s">
        <v>59</v>
      </c>
      <c r="E47" s="124">
        <f>H$19</f>
        <v>0.0007</v>
      </c>
      <c r="F47" s="119" t="s">
        <v>32</v>
      </c>
      <c r="G47" s="140">
        <f>M$19</f>
        <v>36.4</v>
      </c>
      <c r="H47" s="151" t="s">
        <v>31</v>
      </c>
      <c r="I47" s="361">
        <f>ROUND(E47*G47,4)</f>
        <v>0.0255</v>
      </c>
      <c r="J47" s="140" t="s">
        <v>32</v>
      </c>
      <c r="K47" s="152">
        <v>40.07</v>
      </c>
      <c r="L47" s="152"/>
      <c r="M47" s="141">
        <f>E47*I47*G47*K47</f>
        <v>0.0260350818</v>
      </c>
      <c r="N47" s="137"/>
    </row>
    <row r="48" spans="1:14" ht="19.5" customHeight="1">
      <c r="A48" s="271"/>
      <c r="B48" s="147" t="str">
        <f>D21</f>
        <v>TD -prenos oplate</v>
      </c>
      <c r="C48" s="139"/>
      <c r="D48" s="123" t="s">
        <v>59</v>
      </c>
      <c r="E48" s="124">
        <f>H$21</f>
        <v>0.6667</v>
      </c>
      <c r="F48" s="119" t="s">
        <v>32</v>
      </c>
      <c r="G48" s="140">
        <f>M$21</f>
        <v>0.16749999999999998</v>
      </c>
      <c r="H48" s="151" t="s">
        <v>31</v>
      </c>
      <c r="I48" s="361">
        <f>ROUND(E48*G48,4)</f>
        <v>0.1117</v>
      </c>
      <c r="J48" s="140" t="s">
        <v>32</v>
      </c>
      <c r="K48" s="152">
        <v>40.07</v>
      </c>
      <c r="L48" s="152"/>
      <c r="M48" s="141">
        <f>E48*I48*G48*K48</f>
        <v>0.4998247783227499</v>
      </c>
      <c r="N48" s="137"/>
    </row>
    <row r="49" spans="1:15" s="369" customFormat="1" ht="36" customHeight="1">
      <c r="A49" s="366"/>
      <c r="B49" s="366"/>
      <c r="C49" s="142"/>
      <c r="D49" s="121"/>
      <c r="E49" s="122"/>
      <c r="F49" s="122"/>
      <c r="G49" s="143"/>
      <c r="H49" s="143"/>
      <c r="I49" s="143"/>
      <c r="J49" s="367"/>
      <c r="K49" s="145" t="s">
        <v>39</v>
      </c>
      <c r="L49" s="145" t="s">
        <v>31</v>
      </c>
      <c r="M49" s="144">
        <f>SUM(M44:M45)</f>
        <v>2.1163341114000005</v>
      </c>
      <c r="N49" s="146"/>
      <c r="O49" s="368"/>
    </row>
    <row r="50" spans="1:14" s="394" customFormat="1" ht="12.75">
      <c r="A50" s="389"/>
      <c r="B50" s="389"/>
      <c r="C50" s="390"/>
      <c r="D50" s="187"/>
      <c r="E50" s="188"/>
      <c r="F50" s="188"/>
      <c r="G50" s="391"/>
      <c r="H50" s="391"/>
      <c r="I50" s="391"/>
      <c r="J50" s="392"/>
      <c r="K50" s="393"/>
      <c r="L50" s="393"/>
      <c r="M50" s="393"/>
      <c r="N50" s="154"/>
    </row>
    <row r="51" spans="1:14" ht="36.75" customHeight="1">
      <c r="A51" s="320" t="s">
        <v>41</v>
      </c>
      <c r="B51" s="346" t="s">
        <v>6</v>
      </c>
      <c r="C51" s="347"/>
      <c r="D51" s="189" t="s">
        <v>58</v>
      </c>
      <c r="E51" s="308" t="s">
        <v>7</v>
      </c>
      <c r="F51" s="309"/>
      <c r="G51" s="395" t="s">
        <v>3</v>
      </c>
      <c r="H51" s="396"/>
      <c r="I51" s="395" t="s">
        <v>33</v>
      </c>
      <c r="J51" s="396"/>
      <c r="K51" s="351" t="s">
        <v>24</v>
      </c>
      <c r="L51" s="352"/>
      <c r="M51" s="397" t="s">
        <v>2</v>
      </c>
      <c r="N51" s="137"/>
    </row>
    <row r="52" spans="1:13" ht="20.25" customHeight="1">
      <c r="A52" s="398">
        <f>A25</f>
        <v>1</v>
      </c>
      <c r="B52" s="399" t="s">
        <v>69</v>
      </c>
      <c r="C52" s="400" t="s">
        <v>70</v>
      </c>
      <c r="D52" s="123" t="s">
        <v>59</v>
      </c>
      <c r="E52" s="124">
        <v>0.0008</v>
      </c>
      <c r="F52" s="119" t="s">
        <v>32</v>
      </c>
      <c r="G52" s="148">
        <f aca="true" t="shared" si="3" ref="G52:G58">M$5</f>
        <v>24.5</v>
      </c>
      <c r="H52" s="151" t="s">
        <v>31</v>
      </c>
      <c r="I52" s="361">
        <f aca="true" t="shared" si="4" ref="I52:I65">ROUND(E52*G52,4)</f>
        <v>0.0196</v>
      </c>
      <c r="J52" s="140" t="s">
        <v>32</v>
      </c>
      <c r="K52" s="152">
        <v>4</v>
      </c>
      <c r="L52" s="151" t="s">
        <v>31</v>
      </c>
      <c r="M52" s="141">
        <f aca="true" t="shared" si="5" ref="M52:M65">ROUND(I52*K52,2)</f>
        <v>0.08</v>
      </c>
    </row>
    <row r="53" spans="1:13" ht="20.25" customHeight="1">
      <c r="A53" s="398"/>
      <c r="B53" s="401"/>
      <c r="C53" s="400" t="s">
        <v>71</v>
      </c>
      <c r="D53" s="123" t="s">
        <v>59</v>
      </c>
      <c r="E53" s="124">
        <v>0.003</v>
      </c>
      <c r="F53" s="119" t="s">
        <v>32</v>
      </c>
      <c r="G53" s="148">
        <f t="shared" si="3"/>
        <v>24.5</v>
      </c>
      <c r="H53" s="151" t="s">
        <v>31</v>
      </c>
      <c r="I53" s="361">
        <f t="shared" si="4"/>
        <v>0.0735</v>
      </c>
      <c r="J53" s="140" t="s">
        <v>32</v>
      </c>
      <c r="K53" s="152">
        <v>3.3</v>
      </c>
      <c r="L53" s="151" t="s">
        <v>31</v>
      </c>
      <c r="M53" s="141">
        <f t="shared" si="5"/>
        <v>0.24</v>
      </c>
    </row>
    <row r="54" spans="1:13" ht="20.25" customHeight="1">
      <c r="A54" s="398"/>
      <c r="B54" s="399" t="s">
        <v>72</v>
      </c>
      <c r="C54" s="400" t="s">
        <v>73</v>
      </c>
      <c r="D54" s="123" t="s">
        <v>59</v>
      </c>
      <c r="E54" s="124">
        <v>0.0008</v>
      </c>
      <c r="F54" s="119" t="s">
        <v>32</v>
      </c>
      <c r="G54" s="148">
        <f t="shared" si="3"/>
        <v>24.5</v>
      </c>
      <c r="H54" s="151" t="s">
        <v>31</v>
      </c>
      <c r="I54" s="361">
        <f t="shared" si="4"/>
        <v>0.0196</v>
      </c>
      <c r="J54" s="140" t="s">
        <v>32</v>
      </c>
      <c r="K54" s="152">
        <v>3.6</v>
      </c>
      <c r="L54" s="151" t="s">
        <v>31</v>
      </c>
      <c r="M54" s="141">
        <f t="shared" si="5"/>
        <v>0.07</v>
      </c>
    </row>
    <row r="55" spans="1:13" ht="20.25" customHeight="1">
      <c r="A55" s="398"/>
      <c r="B55" s="401"/>
      <c r="C55" s="402" t="s">
        <v>71</v>
      </c>
      <c r="D55" s="123" t="s">
        <v>59</v>
      </c>
      <c r="E55" s="124">
        <v>0.0026</v>
      </c>
      <c r="F55" s="119" t="s">
        <v>32</v>
      </c>
      <c r="G55" s="148">
        <f t="shared" si="3"/>
        <v>24.5</v>
      </c>
      <c r="H55" s="151" t="s">
        <v>31</v>
      </c>
      <c r="I55" s="361">
        <f t="shared" si="4"/>
        <v>0.0637</v>
      </c>
      <c r="J55" s="140" t="s">
        <v>32</v>
      </c>
      <c r="K55" s="152">
        <v>3.3</v>
      </c>
      <c r="L55" s="151" t="s">
        <v>31</v>
      </c>
      <c r="M55" s="141">
        <f t="shared" si="5"/>
        <v>0.21</v>
      </c>
    </row>
    <row r="56" spans="1:13" ht="20.25" customHeight="1">
      <c r="A56" s="398"/>
      <c r="B56" s="399" t="s">
        <v>74</v>
      </c>
      <c r="C56" s="400" t="s">
        <v>73</v>
      </c>
      <c r="D56" s="123" t="s">
        <v>59</v>
      </c>
      <c r="E56" s="124">
        <v>0.017</v>
      </c>
      <c r="F56" s="119" t="s">
        <v>32</v>
      </c>
      <c r="G56" s="148">
        <f t="shared" si="3"/>
        <v>24.5</v>
      </c>
      <c r="H56" s="151" t="s">
        <v>31</v>
      </c>
      <c r="I56" s="361">
        <f t="shared" si="4"/>
        <v>0.4165</v>
      </c>
      <c r="J56" s="140" t="s">
        <v>32</v>
      </c>
      <c r="K56" s="152">
        <v>3.6</v>
      </c>
      <c r="L56" s="151" t="s">
        <v>31</v>
      </c>
      <c r="M56" s="141">
        <f t="shared" si="5"/>
        <v>1.5</v>
      </c>
    </row>
    <row r="57" spans="1:13" ht="20.25" customHeight="1">
      <c r="A57" s="398"/>
      <c r="B57" s="401"/>
      <c r="C57" s="400" t="s">
        <v>71</v>
      </c>
      <c r="D57" s="123" t="s">
        <v>59</v>
      </c>
      <c r="E57" s="124">
        <v>0.017</v>
      </c>
      <c r="F57" s="119" t="s">
        <v>32</v>
      </c>
      <c r="G57" s="148">
        <f t="shared" si="3"/>
        <v>24.5</v>
      </c>
      <c r="H57" s="151" t="s">
        <v>31</v>
      </c>
      <c r="I57" s="361">
        <f t="shared" si="4"/>
        <v>0.4165</v>
      </c>
      <c r="J57" s="140" t="s">
        <v>32</v>
      </c>
      <c r="K57" s="152">
        <v>3.3</v>
      </c>
      <c r="L57" s="151" t="s">
        <v>31</v>
      </c>
      <c r="M57" s="141">
        <f t="shared" si="5"/>
        <v>1.37</v>
      </c>
    </row>
    <row r="58" spans="1:13" ht="20.25" customHeight="1">
      <c r="A58" s="398"/>
      <c r="B58" s="403" t="s">
        <v>75</v>
      </c>
      <c r="C58" s="404" t="s">
        <v>42</v>
      </c>
      <c r="D58" s="123" t="s">
        <v>59</v>
      </c>
      <c r="E58" s="124">
        <v>0.0001</v>
      </c>
      <c r="F58" s="119" t="s">
        <v>32</v>
      </c>
      <c r="G58" s="148">
        <f t="shared" si="3"/>
        <v>24.5</v>
      </c>
      <c r="H58" s="151" t="s">
        <v>31</v>
      </c>
      <c r="I58" s="361">
        <f t="shared" si="4"/>
        <v>0.0025</v>
      </c>
      <c r="J58" s="140" t="s">
        <v>32</v>
      </c>
      <c r="K58" s="152">
        <v>3</v>
      </c>
      <c r="L58" s="151" t="s">
        <v>31</v>
      </c>
      <c r="M58" s="141">
        <f t="shared" si="5"/>
        <v>0.01</v>
      </c>
    </row>
    <row r="59" spans="1:13" ht="20.25" customHeight="1">
      <c r="A59" s="398">
        <f>A28</f>
        <v>2</v>
      </c>
      <c r="B59" s="399" t="s">
        <v>69</v>
      </c>
      <c r="C59" s="400" t="s">
        <v>70</v>
      </c>
      <c r="D59" s="123" t="s">
        <v>59</v>
      </c>
      <c r="E59" s="124">
        <v>0.0007</v>
      </c>
      <c r="F59" s="119" t="s">
        <v>32</v>
      </c>
      <c r="G59" s="140">
        <f>M$7</f>
        <v>10.5</v>
      </c>
      <c r="H59" s="151" t="s">
        <v>31</v>
      </c>
      <c r="I59" s="361">
        <f t="shared" si="4"/>
        <v>0.0074</v>
      </c>
      <c r="J59" s="140" t="s">
        <v>32</v>
      </c>
      <c r="K59" s="152">
        <v>4</v>
      </c>
      <c r="L59" s="151" t="s">
        <v>31</v>
      </c>
      <c r="M59" s="141">
        <f t="shared" si="5"/>
        <v>0.03</v>
      </c>
    </row>
    <row r="60" spans="1:13" ht="20.25" customHeight="1">
      <c r="A60" s="398"/>
      <c r="B60" s="401"/>
      <c r="C60" s="400" t="s">
        <v>71</v>
      </c>
      <c r="D60" s="123" t="s">
        <v>59</v>
      </c>
      <c r="E60" s="124">
        <v>0.002</v>
      </c>
      <c r="F60" s="119" t="s">
        <v>32</v>
      </c>
      <c r="G60" s="140">
        <f aca="true" t="shared" si="6" ref="G60:G65">M$7</f>
        <v>10.5</v>
      </c>
      <c r="H60" s="151" t="s">
        <v>31</v>
      </c>
      <c r="I60" s="361">
        <f t="shared" si="4"/>
        <v>0.021</v>
      </c>
      <c r="J60" s="140" t="s">
        <v>32</v>
      </c>
      <c r="K60" s="152">
        <v>3.3</v>
      </c>
      <c r="L60" s="151" t="s">
        <v>31</v>
      </c>
      <c r="M60" s="141">
        <f t="shared" si="5"/>
        <v>0.07</v>
      </c>
    </row>
    <row r="61" spans="1:13" ht="20.25" customHeight="1">
      <c r="A61" s="398"/>
      <c r="B61" s="405" t="s">
        <v>72</v>
      </c>
      <c r="C61" s="400" t="s">
        <v>73</v>
      </c>
      <c r="D61" s="123" t="s">
        <v>59</v>
      </c>
      <c r="E61" s="124">
        <v>0.0007</v>
      </c>
      <c r="F61" s="119" t="s">
        <v>32</v>
      </c>
      <c r="G61" s="140">
        <f t="shared" si="6"/>
        <v>10.5</v>
      </c>
      <c r="H61" s="151" t="s">
        <v>31</v>
      </c>
      <c r="I61" s="361">
        <f t="shared" si="4"/>
        <v>0.0074</v>
      </c>
      <c r="J61" s="140" t="s">
        <v>32</v>
      </c>
      <c r="K61" s="152">
        <v>3.6</v>
      </c>
      <c r="L61" s="151" t="s">
        <v>31</v>
      </c>
      <c r="M61" s="141">
        <f t="shared" si="5"/>
        <v>0.03</v>
      </c>
    </row>
    <row r="62" spans="1:13" ht="20.25" customHeight="1">
      <c r="A62" s="398"/>
      <c r="B62" s="405"/>
      <c r="C62" s="406" t="s">
        <v>71</v>
      </c>
      <c r="D62" s="123" t="s">
        <v>59</v>
      </c>
      <c r="E62" s="124">
        <v>0.002</v>
      </c>
      <c r="F62" s="119" t="s">
        <v>32</v>
      </c>
      <c r="G62" s="140">
        <f t="shared" si="6"/>
        <v>10.5</v>
      </c>
      <c r="H62" s="151" t="s">
        <v>31</v>
      </c>
      <c r="I62" s="361">
        <f t="shared" si="4"/>
        <v>0.021</v>
      </c>
      <c r="J62" s="140" t="s">
        <v>32</v>
      </c>
      <c r="K62" s="152">
        <v>3.3</v>
      </c>
      <c r="L62" s="151" t="s">
        <v>31</v>
      </c>
      <c r="M62" s="141">
        <f t="shared" si="5"/>
        <v>0.07</v>
      </c>
    </row>
    <row r="63" spans="1:13" ht="20.25" customHeight="1">
      <c r="A63" s="398"/>
      <c r="B63" s="405" t="s">
        <v>74</v>
      </c>
      <c r="C63" s="400" t="s">
        <v>73</v>
      </c>
      <c r="D63" s="123" t="s">
        <v>59</v>
      </c>
      <c r="E63" s="124">
        <v>0.011</v>
      </c>
      <c r="F63" s="119" t="s">
        <v>32</v>
      </c>
      <c r="G63" s="140">
        <f t="shared" si="6"/>
        <v>10.5</v>
      </c>
      <c r="H63" s="151" t="s">
        <v>31</v>
      </c>
      <c r="I63" s="361">
        <f t="shared" si="4"/>
        <v>0.1155</v>
      </c>
      <c r="J63" s="140" t="s">
        <v>32</v>
      </c>
      <c r="K63" s="152">
        <v>3.6</v>
      </c>
      <c r="L63" s="151" t="s">
        <v>31</v>
      </c>
      <c r="M63" s="141">
        <f t="shared" si="5"/>
        <v>0.42</v>
      </c>
    </row>
    <row r="64" spans="1:13" ht="20.25" customHeight="1">
      <c r="A64" s="398"/>
      <c r="B64" s="405"/>
      <c r="C64" s="400" t="s">
        <v>71</v>
      </c>
      <c r="D64" s="123" t="s">
        <v>59</v>
      </c>
      <c r="E64" s="124">
        <v>0.011</v>
      </c>
      <c r="F64" s="119" t="s">
        <v>32</v>
      </c>
      <c r="G64" s="140">
        <f t="shared" si="6"/>
        <v>10.5</v>
      </c>
      <c r="H64" s="151" t="s">
        <v>31</v>
      </c>
      <c r="I64" s="361">
        <f t="shared" si="4"/>
        <v>0.1155</v>
      </c>
      <c r="J64" s="140" t="s">
        <v>32</v>
      </c>
      <c r="K64" s="152">
        <v>3.3</v>
      </c>
      <c r="L64" s="151" t="s">
        <v>31</v>
      </c>
      <c r="M64" s="141">
        <f t="shared" si="5"/>
        <v>0.38</v>
      </c>
    </row>
    <row r="65" spans="1:13" ht="20.25" customHeight="1">
      <c r="A65" s="398"/>
      <c r="B65" s="407" t="s">
        <v>75</v>
      </c>
      <c r="C65" s="404" t="s">
        <v>42</v>
      </c>
      <c r="D65" s="123" t="s">
        <v>59</v>
      </c>
      <c r="E65" s="124">
        <v>0.0001</v>
      </c>
      <c r="F65" s="119" t="s">
        <v>32</v>
      </c>
      <c r="G65" s="140">
        <f t="shared" si="6"/>
        <v>10.5</v>
      </c>
      <c r="H65" s="151" t="s">
        <v>31</v>
      </c>
      <c r="I65" s="361">
        <f t="shared" si="4"/>
        <v>0.0011</v>
      </c>
      <c r="J65" s="140" t="s">
        <v>32</v>
      </c>
      <c r="K65" s="152">
        <v>3</v>
      </c>
      <c r="L65" s="151" t="s">
        <v>31</v>
      </c>
      <c r="M65" s="141">
        <f t="shared" si="5"/>
        <v>0</v>
      </c>
    </row>
    <row r="66" spans="1:13" ht="20.25" customHeight="1">
      <c r="A66" s="328">
        <f>A9</f>
        <v>3</v>
      </c>
      <c r="B66" s="405" t="s">
        <v>81</v>
      </c>
      <c r="C66" s="404" t="s">
        <v>82</v>
      </c>
      <c r="D66" s="123" t="s">
        <v>59</v>
      </c>
      <c r="E66" s="124">
        <v>0.2</v>
      </c>
      <c r="F66" s="119" t="s">
        <v>32</v>
      </c>
      <c r="G66" s="140">
        <f>M$9</f>
        <v>2.5</v>
      </c>
      <c r="H66" s="151" t="s">
        <v>31</v>
      </c>
      <c r="I66" s="361">
        <f aca="true" t="shared" si="7" ref="I66:I71">ROUND(E66*G66,4)</f>
        <v>0.5</v>
      </c>
      <c r="J66" s="140" t="s">
        <v>32</v>
      </c>
      <c r="K66" s="152">
        <v>4</v>
      </c>
      <c r="L66" s="151" t="s">
        <v>31</v>
      </c>
      <c r="M66" s="141">
        <f aca="true" t="shared" si="8" ref="M66:M71">ROUND(I66*K66,2)</f>
        <v>2</v>
      </c>
    </row>
    <row r="67" spans="1:13" ht="20.25" customHeight="1">
      <c r="A67" s="360"/>
      <c r="B67" s="405"/>
      <c r="C67" s="404" t="s">
        <v>83</v>
      </c>
      <c r="D67" s="123" t="s">
        <v>59</v>
      </c>
      <c r="E67" s="124">
        <v>0.2</v>
      </c>
      <c r="F67" s="119" t="s">
        <v>32</v>
      </c>
      <c r="G67" s="140">
        <f aca="true" t="shared" si="9" ref="G67:G72">M$9</f>
        <v>2.5</v>
      </c>
      <c r="H67" s="151" t="s">
        <v>31</v>
      </c>
      <c r="I67" s="361">
        <f t="shared" si="7"/>
        <v>0.5</v>
      </c>
      <c r="J67" s="140" t="s">
        <v>32</v>
      </c>
      <c r="K67" s="152">
        <v>3.3</v>
      </c>
      <c r="L67" s="151" t="s">
        <v>31</v>
      </c>
      <c r="M67" s="141">
        <f t="shared" si="8"/>
        <v>1.65</v>
      </c>
    </row>
    <row r="68" spans="1:13" ht="20.25" customHeight="1">
      <c r="A68" s="360"/>
      <c r="B68" s="405" t="s">
        <v>84</v>
      </c>
      <c r="C68" s="404" t="s">
        <v>82</v>
      </c>
      <c r="D68" s="123" t="s">
        <v>59</v>
      </c>
      <c r="E68" s="124">
        <v>0.18</v>
      </c>
      <c r="F68" s="119" t="s">
        <v>32</v>
      </c>
      <c r="G68" s="140">
        <f t="shared" si="9"/>
        <v>2.5</v>
      </c>
      <c r="H68" s="151" t="s">
        <v>31</v>
      </c>
      <c r="I68" s="361">
        <f t="shared" si="7"/>
        <v>0.45</v>
      </c>
      <c r="J68" s="140" t="s">
        <v>32</v>
      </c>
      <c r="K68" s="152">
        <v>4</v>
      </c>
      <c r="L68" s="151" t="s">
        <v>31</v>
      </c>
      <c r="M68" s="141">
        <f t="shared" si="8"/>
        <v>1.8</v>
      </c>
    </row>
    <row r="69" spans="1:13" ht="20.25" customHeight="1">
      <c r="A69" s="360"/>
      <c r="B69" s="405"/>
      <c r="C69" s="404" t="s">
        <v>83</v>
      </c>
      <c r="D69" s="123" t="s">
        <v>59</v>
      </c>
      <c r="E69" s="124">
        <v>0.18</v>
      </c>
      <c r="F69" s="119" t="s">
        <v>32</v>
      </c>
      <c r="G69" s="140">
        <f t="shared" si="9"/>
        <v>2.5</v>
      </c>
      <c r="H69" s="151" t="s">
        <v>31</v>
      </c>
      <c r="I69" s="361">
        <f t="shared" si="7"/>
        <v>0.45</v>
      </c>
      <c r="J69" s="140" t="s">
        <v>32</v>
      </c>
      <c r="K69" s="152">
        <v>3.3</v>
      </c>
      <c r="L69" s="151" t="s">
        <v>31</v>
      </c>
      <c r="M69" s="141">
        <f t="shared" si="8"/>
        <v>1.49</v>
      </c>
    </row>
    <row r="70" spans="1:13" ht="20.25" customHeight="1">
      <c r="A70" s="360"/>
      <c r="B70" s="405" t="s">
        <v>85</v>
      </c>
      <c r="C70" s="404" t="s">
        <v>83</v>
      </c>
      <c r="D70" s="123" t="s">
        <v>59</v>
      </c>
      <c r="E70" s="124">
        <v>0.07</v>
      </c>
      <c r="F70" s="119" t="s">
        <v>32</v>
      </c>
      <c r="G70" s="140">
        <f t="shared" si="9"/>
        <v>2.5</v>
      </c>
      <c r="H70" s="151" t="s">
        <v>31</v>
      </c>
      <c r="I70" s="361">
        <f t="shared" si="7"/>
        <v>0.175</v>
      </c>
      <c r="J70" s="140" t="s">
        <v>32</v>
      </c>
      <c r="K70" s="152">
        <v>3.3</v>
      </c>
      <c r="L70" s="151" t="s">
        <v>31</v>
      </c>
      <c r="M70" s="141">
        <f t="shared" si="8"/>
        <v>0.58</v>
      </c>
    </row>
    <row r="71" spans="1:13" ht="20.25" customHeight="1">
      <c r="A71" s="360"/>
      <c r="B71" s="306"/>
      <c r="C71" s="404" t="s">
        <v>42</v>
      </c>
      <c r="D71" s="123" t="s">
        <v>59</v>
      </c>
      <c r="E71" s="124">
        <v>0.11</v>
      </c>
      <c r="F71" s="119" t="s">
        <v>32</v>
      </c>
      <c r="G71" s="140">
        <f t="shared" si="9"/>
        <v>2.5</v>
      </c>
      <c r="H71" s="151" t="s">
        <v>31</v>
      </c>
      <c r="I71" s="361">
        <f t="shared" si="7"/>
        <v>0.275</v>
      </c>
      <c r="J71" s="140" t="s">
        <v>32</v>
      </c>
      <c r="K71" s="152">
        <v>3</v>
      </c>
      <c r="L71" s="151" t="s">
        <v>31</v>
      </c>
      <c r="M71" s="141">
        <f t="shared" si="8"/>
        <v>0.83</v>
      </c>
    </row>
    <row r="72" spans="1:13" ht="20.25" customHeight="1">
      <c r="A72" s="335"/>
      <c r="B72" s="201" t="s">
        <v>86</v>
      </c>
      <c r="C72" s="404" t="s">
        <v>42</v>
      </c>
      <c r="D72" s="123" t="s">
        <v>59</v>
      </c>
      <c r="E72" s="124">
        <v>0.13</v>
      </c>
      <c r="F72" s="119" t="s">
        <v>32</v>
      </c>
      <c r="G72" s="140">
        <f t="shared" si="9"/>
        <v>2.5</v>
      </c>
      <c r="H72" s="151" t="s">
        <v>31</v>
      </c>
      <c r="I72" s="361">
        <f aca="true" t="shared" si="10" ref="I72:I80">ROUND(E72*G72,4)</f>
        <v>0.325</v>
      </c>
      <c r="J72" s="140" t="s">
        <v>32</v>
      </c>
      <c r="K72" s="152">
        <v>3</v>
      </c>
      <c r="L72" s="151" t="s">
        <v>31</v>
      </c>
      <c r="M72" s="141">
        <f aca="true" t="shared" si="11" ref="M72:M80">ROUND(I72*K72,2)</f>
        <v>0.98</v>
      </c>
    </row>
    <row r="73" spans="1:13" ht="21.75" customHeight="1">
      <c r="A73" s="328">
        <f>A15</f>
        <v>6</v>
      </c>
      <c r="B73" s="408" t="s">
        <v>108</v>
      </c>
      <c r="C73" s="404" t="s">
        <v>42</v>
      </c>
      <c r="D73" s="123" t="s">
        <v>59</v>
      </c>
      <c r="E73" s="124">
        <f>3/E16</f>
        <v>0.1</v>
      </c>
      <c r="F73" s="119" t="s">
        <v>32</v>
      </c>
      <c r="G73" s="140">
        <f aca="true" t="shared" si="12" ref="G73:G78">M$11</f>
        <v>1</v>
      </c>
      <c r="H73" s="151" t="s">
        <v>31</v>
      </c>
      <c r="I73" s="361">
        <f t="shared" si="10"/>
        <v>0.1</v>
      </c>
      <c r="J73" s="140" t="s">
        <v>32</v>
      </c>
      <c r="K73" s="152">
        <v>3</v>
      </c>
      <c r="L73" s="151" t="s">
        <v>31</v>
      </c>
      <c r="M73" s="141">
        <f t="shared" si="11"/>
        <v>0.3</v>
      </c>
    </row>
    <row r="74" spans="1:13" ht="21.75" customHeight="1">
      <c r="A74" s="360"/>
      <c r="B74" s="409"/>
      <c r="C74" s="404" t="s">
        <v>107</v>
      </c>
      <c r="D74" s="123" t="s">
        <v>59</v>
      </c>
      <c r="E74" s="190">
        <f>1/E16</f>
        <v>0.03333333333333333</v>
      </c>
      <c r="F74" s="119" t="s">
        <v>32</v>
      </c>
      <c r="G74" s="140">
        <f t="shared" si="12"/>
        <v>1</v>
      </c>
      <c r="H74" s="151" t="s">
        <v>31</v>
      </c>
      <c r="I74" s="361">
        <f t="shared" si="10"/>
        <v>0.0333</v>
      </c>
      <c r="J74" s="140" t="s">
        <v>32</v>
      </c>
      <c r="K74" s="152">
        <v>4</v>
      </c>
      <c r="L74" s="151" t="s">
        <v>31</v>
      </c>
      <c r="M74" s="141">
        <f t="shared" si="11"/>
        <v>0.13</v>
      </c>
    </row>
    <row r="75" spans="1:13" ht="21.75" customHeight="1">
      <c r="A75" s="360"/>
      <c r="B75" s="410" t="s">
        <v>111</v>
      </c>
      <c r="C75" s="404" t="s">
        <v>107</v>
      </c>
      <c r="D75" s="123" t="s">
        <v>59</v>
      </c>
      <c r="E75" s="190">
        <f>F17*H17</f>
        <v>0.23610000000000003</v>
      </c>
      <c r="F75" s="119" t="s">
        <v>32</v>
      </c>
      <c r="G75" s="140">
        <f t="shared" si="12"/>
        <v>1</v>
      </c>
      <c r="H75" s="151" t="s">
        <v>31</v>
      </c>
      <c r="I75" s="361">
        <f t="shared" si="10"/>
        <v>0.2361</v>
      </c>
      <c r="J75" s="140" t="s">
        <v>32</v>
      </c>
      <c r="K75" s="152">
        <v>4</v>
      </c>
      <c r="L75" s="151" t="s">
        <v>31</v>
      </c>
      <c r="M75" s="141">
        <f t="shared" si="11"/>
        <v>0.94</v>
      </c>
    </row>
    <row r="76" spans="1:13" ht="21.75" customHeight="1">
      <c r="A76" s="335"/>
      <c r="B76" s="411" t="s">
        <v>110</v>
      </c>
      <c r="C76" s="404" t="s">
        <v>107</v>
      </c>
      <c r="D76" s="123" t="s">
        <v>59</v>
      </c>
      <c r="E76" s="190">
        <f>F18*H17</f>
        <v>0.0787</v>
      </c>
      <c r="F76" s="119" t="s">
        <v>32</v>
      </c>
      <c r="G76" s="140">
        <f t="shared" si="12"/>
        <v>1</v>
      </c>
      <c r="H76" s="151" t="s">
        <v>31</v>
      </c>
      <c r="I76" s="361">
        <f t="shared" si="10"/>
        <v>0.0787</v>
      </c>
      <c r="J76" s="140" t="s">
        <v>32</v>
      </c>
      <c r="K76" s="152">
        <v>4</v>
      </c>
      <c r="L76" s="151" t="s">
        <v>31</v>
      </c>
      <c r="M76" s="141">
        <f t="shared" si="11"/>
        <v>0.31</v>
      </c>
    </row>
    <row r="77" spans="1:13" ht="21.75" customHeight="1">
      <c r="A77" s="328">
        <f>A13</f>
        <v>5</v>
      </c>
      <c r="B77" s="408" t="s">
        <v>110</v>
      </c>
      <c r="C77" s="404" t="s">
        <v>109</v>
      </c>
      <c r="D77" s="123" t="s">
        <v>59</v>
      </c>
      <c r="E77" s="124">
        <v>0.61</v>
      </c>
      <c r="F77" s="119" t="s">
        <v>32</v>
      </c>
      <c r="G77" s="140">
        <f t="shared" si="12"/>
        <v>1</v>
      </c>
      <c r="H77" s="151" t="s">
        <v>31</v>
      </c>
      <c r="I77" s="361">
        <f t="shared" si="10"/>
        <v>0.61</v>
      </c>
      <c r="J77" s="140" t="s">
        <v>32</v>
      </c>
      <c r="K77" s="152">
        <v>4</v>
      </c>
      <c r="L77" s="151" t="s">
        <v>31</v>
      </c>
      <c r="M77" s="141">
        <f t="shared" si="11"/>
        <v>2.44</v>
      </c>
    </row>
    <row r="78" spans="1:13" ht="21.75" customHeight="1">
      <c r="A78" s="335"/>
      <c r="B78" s="409"/>
      <c r="C78" s="404" t="s">
        <v>10</v>
      </c>
      <c r="D78" s="123" t="s">
        <v>59</v>
      </c>
      <c r="E78" s="124">
        <v>0.61</v>
      </c>
      <c r="F78" s="119" t="s">
        <v>32</v>
      </c>
      <c r="G78" s="140">
        <f t="shared" si="12"/>
        <v>1</v>
      </c>
      <c r="H78" s="151" t="s">
        <v>31</v>
      </c>
      <c r="I78" s="361">
        <f t="shared" si="10"/>
        <v>0.61</v>
      </c>
      <c r="J78" s="140" t="s">
        <v>32</v>
      </c>
      <c r="K78" s="152">
        <v>3.3</v>
      </c>
      <c r="L78" s="151" t="s">
        <v>31</v>
      </c>
      <c r="M78" s="141">
        <f t="shared" si="11"/>
        <v>2.01</v>
      </c>
    </row>
    <row r="79" spans="1:13" ht="21.75" customHeight="1">
      <c r="A79" s="398">
        <f>A15</f>
        <v>6</v>
      </c>
      <c r="B79" s="407" t="s">
        <v>114</v>
      </c>
      <c r="C79" s="404" t="s">
        <v>113</v>
      </c>
      <c r="D79" s="123" t="s">
        <v>59</v>
      </c>
      <c r="E79" s="124">
        <f>H19</f>
        <v>0.0007</v>
      </c>
      <c r="F79" s="119" t="s">
        <v>32</v>
      </c>
      <c r="G79" s="140">
        <f>M$19</f>
        <v>36.4</v>
      </c>
      <c r="H79" s="151" t="s">
        <v>31</v>
      </c>
      <c r="I79" s="361">
        <f t="shared" si="10"/>
        <v>0.0255</v>
      </c>
      <c r="J79" s="140" t="s">
        <v>32</v>
      </c>
      <c r="K79" s="152">
        <v>5</v>
      </c>
      <c r="L79" s="151" t="s">
        <v>31</v>
      </c>
      <c r="M79" s="141">
        <f t="shared" si="11"/>
        <v>0.13</v>
      </c>
    </row>
    <row r="80" spans="1:13" ht="21.75" customHeight="1">
      <c r="A80" s="398"/>
      <c r="B80" s="412" t="s">
        <v>112</v>
      </c>
      <c r="C80" s="413" t="s">
        <v>113</v>
      </c>
      <c r="D80" s="191" t="s">
        <v>59</v>
      </c>
      <c r="E80" s="192">
        <f>H21</f>
        <v>0.6667</v>
      </c>
      <c r="F80" s="193" t="s">
        <v>32</v>
      </c>
      <c r="G80" s="155">
        <f>M21</f>
        <v>0.16749999999999998</v>
      </c>
      <c r="H80" s="414" t="s">
        <v>31</v>
      </c>
      <c r="I80" s="415">
        <f t="shared" si="10"/>
        <v>0.1117</v>
      </c>
      <c r="J80" s="155" t="s">
        <v>32</v>
      </c>
      <c r="K80" s="416">
        <v>5</v>
      </c>
      <c r="L80" s="414" t="s">
        <v>31</v>
      </c>
      <c r="M80" s="156">
        <f t="shared" si="11"/>
        <v>0.56</v>
      </c>
    </row>
    <row r="81" spans="1:15" s="369" customFormat="1" ht="36" customHeight="1">
      <c r="A81" s="366"/>
      <c r="B81" s="366"/>
      <c r="C81" s="142"/>
      <c r="D81" s="121"/>
      <c r="E81" s="122"/>
      <c r="F81" s="122"/>
      <c r="G81" s="143"/>
      <c r="H81" s="143"/>
      <c r="I81" s="143"/>
      <c r="J81" s="367"/>
      <c r="K81" s="145" t="s">
        <v>49</v>
      </c>
      <c r="L81" s="145" t="s">
        <v>31</v>
      </c>
      <c r="M81" s="144">
        <f>SUM(M52:M80)</f>
        <v>20.630000000000003</v>
      </c>
      <c r="N81" s="146"/>
      <c r="O81" s="368"/>
    </row>
    <row r="82" spans="2:14" ht="12.75">
      <c r="B82" s="346" t="s">
        <v>8</v>
      </c>
      <c r="C82" s="418"/>
      <c r="D82" s="418"/>
      <c r="E82" s="418"/>
      <c r="F82" s="418"/>
      <c r="G82" s="418"/>
      <c r="H82" s="347"/>
      <c r="I82" s="395" t="s">
        <v>25</v>
      </c>
      <c r="J82" s="396"/>
      <c r="K82" s="351" t="s">
        <v>50</v>
      </c>
      <c r="L82" s="352"/>
      <c r="M82" s="419" t="s">
        <v>2</v>
      </c>
      <c r="N82" s="137"/>
    </row>
    <row r="83" spans="1:14" s="394" customFormat="1" ht="15">
      <c r="A83" s="389"/>
      <c r="B83" s="389"/>
      <c r="C83" s="420"/>
      <c r="D83" s="194"/>
      <c r="E83" s="194"/>
      <c r="F83" s="194"/>
      <c r="G83" s="420"/>
      <c r="H83" s="420"/>
      <c r="I83" s="416">
        <v>4.5</v>
      </c>
      <c r="J83" s="421" t="s">
        <v>32</v>
      </c>
      <c r="K83" s="422">
        <f>M81</f>
        <v>20.630000000000003</v>
      </c>
      <c r="L83" s="422" t="s">
        <v>31</v>
      </c>
      <c r="M83" s="157">
        <f>ROUND(I83*K83,2)</f>
        <v>92.84</v>
      </c>
      <c r="N83" s="154"/>
    </row>
    <row r="84" spans="1:15" s="369" customFormat="1" ht="36" customHeight="1">
      <c r="A84" s="366"/>
      <c r="B84" s="366"/>
      <c r="C84" s="158"/>
      <c r="D84" s="195"/>
      <c r="E84" s="196"/>
      <c r="F84" s="196"/>
      <c r="G84" s="159"/>
      <c r="H84" s="159"/>
      <c r="I84" s="159"/>
      <c r="J84" s="423"/>
      <c r="K84" s="160" t="s">
        <v>123</v>
      </c>
      <c r="L84" s="160" t="s">
        <v>31</v>
      </c>
      <c r="M84" s="146">
        <f>M83</f>
        <v>92.84</v>
      </c>
      <c r="N84" s="146"/>
      <c r="O84" s="368"/>
    </row>
    <row r="85" spans="2:14" ht="12.75">
      <c r="B85" s="346" t="s">
        <v>122</v>
      </c>
      <c r="C85" s="418"/>
      <c r="D85" s="418"/>
      <c r="E85" s="418"/>
      <c r="F85" s="418"/>
      <c r="G85" s="418"/>
      <c r="H85" s="418"/>
      <c r="I85" s="418"/>
      <c r="J85" s="418"/>
      <c r="K85" s="418"/>
      <c r="L85" s="347"/>
      <c r="M85" s="424" t="s">
        <v>2</v>
      </c>
      <c r="N85" s="137"/>
    </row>
    <row r="86" spans="1:15" s="428" customFormat="1" ht="21" customHeight="1">
      <c r="A86" s="425"/>
      <c r="B86" s="425"/>
      <c r="C86" s="161"/>
      <c r="D86" s="197"/>
      <c r="E86" s="198"/>
      <c r="F86" s="198"/>
      <c r="G86" s="162"/>
      <c r="H86" s="162"/>
      <c r="I86" s="162"/>
      <c r="J86" s="426"/>
      <c r="K86" s="163" t="s">
        <v>124</v>
      </c>
      <c r="L86" s="163" t="s">
        <v>31</v>
      </c>
      <c r="M86" s="157">
        <f>SUM(M40,M49,M81,M84)</f>
        <v>146.3763341114</v>
      </c>
      <c r="N86" s="164"/>
      <c r="O86" s="427"/>
    </row>
    <row r="87" spans="1:14" s="394" customFormat="1" ht="15">
      <c r="A87" s="389"/>
      <c r="B87" s="389"/>
      <c r="C87" s="420"/>
      <c r="D87" s="194"/>
      <c r="E87" s="194"/>
      <c r="F87" s="194"/>
      <c r="G87" s="420"/>
      <c r="H87" s="420"/>
      <c r="I87" s="429"/>
      <c r="J87" s="430"/>
      <c r="K87" s="154"/>
      <c r="L87" s="154"/>
      <c r="M87" s="164"/>
      <c r="N87" s="154"/>
    </row>
    <row r="88" spans="1:14" s="394" customFormat="1" ht="15">
      <c r="A88" s="389"/>
      <c r="B88" s="389"/>
      <c r="C88" s="420"/>
      <c r="D88" s="194"/>
      <c r="E88" s="194"/>
      <c r="F88" s="194"/>
      <c r="G88" s="420"/>
      <c r="H88" s="420"/>
      <c r="I88" s="429"/>
      <c r="J88" s="430"/>
      <c r="K88" s="154"/>
      <c r="L88" s="154"/>
      <c r="M88" s="164"/>
      <c r="N88" s="154"/>
    </row>
    <row r="89" spans="1:15" s="431" customFormat="1" ht="36" customHeight="1">
      <c r="A89" s="431" t="s">
        <v>52</v>
      </c>
      <c r="B89" s="312" t="s">
        <v>56</v>
      </c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165"/>
      <c r="O89" s="432"/>
    </row>
  </sheetData>
  <sheetProtection/>
  <autoFilter ref="A52:Q86"/>
  <mergeCells count="117">
    <mergeCell ref="B85:L85"/>
    <mergeCell ref="B66:B67"/>
    <mergeCell ref="B68:B69"/>
    <mergeCell ref="B70:B71"/>
    <mergeCell ref="A66:A72"/>
    <mergeCell ref="A25:A27"/>
    <mergeCell ref="A28:A29"/>
    <mergeCell ref="B30:C31"/>
    <mergeCell ref="A30:A36"/>
    <mergeCell ref="B29:C29"/>
    <mergeCell ref="B35:C35"/>
    <mergeCell ref="B59:B60"/>
    <mergeCell ref="B61:B62"/>
    <mergeCell ref="B63:B64"/>
    <mergeCell ref="A59:A65"/>
    <mergeCell ref="B89:M89"/>
    <mergeCell ref="B82:H82"/>
    <mergeCell ref="B27:C27"/>
    <mergeCell ref="I82:J82"/>
    <mergeCell ref="K82:L82"/>
    <mergeCell ref="G41:H43"/>
    <mergeCell ref="I41:J43"/>
    <mergeCell ref="B54:B55"/>
    <mergeCell ref="B56:B57"/>
    <mergeCell ref="B28:C28"/>
    <mergeCell ref="A1:M1"/>
    <mergeCell ref="I5:J6"/>
    <mergeCell ref="K4:M4"/>
    <mergeCell ref="L5:L6"/>
    <mergeCell ref="B4:C4"/>
    <mergeCell ref="A3:M3"/>
    <mergeCell ref="A2:M2"/>
    <mergeCell ref="I4:J4"/>
    <mergeCell ref="D4:H4"/>
    <mergeCell ref="K51:L51"/>
    <mergeCell ref="K41:L43"/>
    <mergeCell ref="B39:C39"/>
    <mergeCell ref="I51:J51"/>
    <mergeCell ref="G51:H51"/>
    <mergeCell ref="B51:C51"/>
    <mergeCell ref="E51:F51"/>
    <mergeCell ref="A41:A43"/>
    <mergeCell ref="B44:C44"/>
    <mergeCell ref="M5:M6"/>
    <mergeCell ref="D41:D43"/>
    <mergeCell ref="B41:C43"/>
    <mergeCell ref="B24:C24"/>
    <mergeCell ref="B25:C25"/>
    <mergeCell ref="B36:C36"/>
    <mergeCell ref="B32:C33"/>
    <mergeCell ref="B34:C34"/>
    <mergeCell ref="B26:C26"/>
    <mergeCell ref="M41:M43"/>
    <mergeCell ref="K24:L24"/>
    <mergeCell ref="L7:L8"/>
    <mergeCell ref="M7:M8"/>
    <mergeCell ref="L9:L10"/>
    <mergeCell ref="M9:M10"/>
    <mergeCell ref="L13:L14"/>
    <mergeCell ref="B37:C37"/>
    <mergeCell ref="B38:C38"/>
    <mergeCell ref="A7:A8"/>
    <mergeCell ref="B7:C8"/>
    <mergeCell ref="D7:H8"/>
    <mergeCell ref="I7:J8"/>
    <mergeCell ref="D5:H6"/>
    <mergeCell ref="B5:C6"/>
    <mergeCell ref="A5:A6"/>
    <mergeCell ref="A13:A14"/>
    <mergeCell ref="B13:C14"/>
    <mergeCell ref="A9:A10"/>
    <mergeCell ref="B9:C10"/>
    <mergeCell ref="D9:H10"/>
    <mergeCell ref="I9:J10"/>
    <mergeCell ref="K17:K18"/>
    <mergeCell ref="L15:L18"/>
    <mergeCell ref="M15:M18"/>
    <mergeCell ref="F19:F20"/>
    <mergeCell ref="L19:L20"/>
    <mergeCell ref="A15:A22"/>
    <mergeCell ref="B15:C22"/>
    <mergeCell ref="M21:M22"/>
    <mergeCell ref="I19:J20"/>
    <mergeCell ref="D19:E20"/>
    <mergeCell ref="G19:G20"/>
    <mergeCell ref="H19:H20"/>
    <mergeCell ref="D13:H14"/>
    <mergeCell ref="I13:J14"/>
    <mergeCell ref="H17:H18"/>
    <mergeCell ref="I15:J18"/>
    <mergeCell ref="K15:K16"/>
    <mergeCell ref="D21:E22"/>
    <mergeCell ref="F21:F22"/>
    <mergeCell ref="G21:G22"/>
    <mergeCell ref="H21:H22"/>
    <mergeCell ref="I21:J22"/>
    <mergeCell ref="L21:L22"/>
    <mergeCell ref="A37:A39"/>
    <mergeCell ref="B73:B74"/>
    <mergeCell ref="M13:M14"/>
    <mergeCell ref="A11:A12"/>
    <mergeCell ref="B11:C12"/>
    <mergeCell ref="D11:H12"/>
    <mergeCell ref="I11:J12"/>
    <mergeCell ref="L11:L12"/>
    <mergeCell ref="M11:M12"/>
    <mergeCell ref="M19:M20"/>
    <mergeCell ref="A79:A80"/>
    <mergeCell ref="B45:C45"/>
    <mergeCell ref="B46:C46"/>
    <mergeCell ref="B47:C47"/>
    <mergeCell ref="A44:A48"/>
    <mergeCell ref="B77:B78"/>
    <mergeCell ref="A73:A76"/>
    <mergeCell ref="A77:A78"/>
    <mergeCell ref="A52:A58"/>
    <mergeCell ref="B52:B53"/>
  </mergeCells>
  <printOptions/>
  <pageMargins left="0.75" right="0.42" top="0.87" bottom="0.44" header="0.37" footer="0.31"/>
  <pageSetup horizontalDpi="600" verticalDpi="600" orientation="portrait" paperSize="9" scale="63" r:id="rId1"/>
  <headerFooter alignWithMargins="0">
    <oddHeader>&amp;C&amp;"Arial,Bold"&amp;12 5. PRIMJER POSTAVKE ANALIZE CIJENA</oddHeader>
    <oddFooter>&amp;R&amp;P /&amp;N</oddFoot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Department Of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Jevric</dc:creator>
  <cp:keywords/>
  <dc:description/>
  <cp:lastModifiedBy>zana</cp:lastModifiedBy>
  <cp:lastPrinted>2006-03-27T14:24:09Z</cp:lastPrinted>
  <dcterms:created xsi:type="dcterms:W3CDTF">2001-07-05T20:19:23Z</dcterms:created>
  <dcterms:modified xsi:type="dcterms:W3CDTF">2017-02-13T10:39:57Z</dcterms:modified>
  <cp:category/>
  <cp:version/>
  <cp:contentType/>
  <cp:contentStatus/>
</cp:coreProperties>
</file>